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sus\STATISTIK\SATU DATA\Data 2023\Balasan\"/>
    </mc:Choice>
  </mc:AlternateContent>
  <xr:revisionPtr revIDLastSave="0" documentId="13_ncr:1_{63B22808-6AC1-44D9-835F-4C321E3AC4BC}" xr6:coauthVersionLast="47" xr6:coauthVersionMax="47" xr10:uidLastSave="{00000000-0000-0000-0000-000000000000}"/>
  <bookViews>
    <workbookView xWindow="28692" yWindow="-108" windowWidth="21816" windowHeight="12996" tabRatio="759" firstSheet="12" activeTab="18" xr2:uid="{00000000-000D-0000-FFFF-FFFF00000000}"/>
  </bookViews>
  <sheets>
    <sheet name="L Tanam Padi" sheetId="13" r:id="rId1"/>
    <sheet name="L Panen Padi" sheetId="17" r:id="rId2"/>
    <sheet name="J Produksi Padi" sheetId="18" r:id="rId3"/>
    <sheet name="J Luas Tanam Padi" sheetId="43" r:id="rId4"/>
    <sheet name="J Luas Panen Padi" sheetId="44" r:id="rId5"/>
    <sheet name="J. Produksi" sheetId="45" r:id="rId6"/>
    <sheet name="Puso" sheetId="58" r:id="rId7"/>
    <sheet name="Panen Jagung,ubi" sheetId="46" r:id="rId8"/>
    <sheet name="Produksi Jagung,ubi" sheetId="47" r:id="rId9"/>
    <sheet name="Panen Kacang" sheetId="48" r:id="rId10"/>
    <sheet name="Produksi Kacang" sheetId="59" r:id="rId11"/>
    <sheet name="Panen Buah " sheetId="60" r:id="rId12"/>
    <sheet name="Produksi Buah" sheetId="61" r:id="rId13"/>
    <sheet name="Panen Duku dll" sheetId="68" r:id="rId14"/>
    <sheet name="Produksi Duku dll" sheetId="62" r:id="rId15"/>
    <sheet name="Panen Sayuran 1" sheetId="63" r:id="rId16"/>
    <sheet name="Produksi Sayuran 1" sheetId="64" r:id="rId17"/>
    <sheet name="Panen Sayuran 2" sheetId="65" r:id="rId18"/>
    <sheet name="Produksi Sayuran 2" sheetId="66" r:id="rId19"/>
  </sheets>
  <externalReferences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</externalReferences>
  <definedNames>
    <definedName name="_xlnm.Print_Area" localSheetId="2">'J Produksi Padi'!$A$1:$T$27</definedName>
    <definedName name="_xlnm.Print_Area" localSheetId="15">'Panen Sayuran 1'!$A$1:$Z$28</definedName>
    <definedName name="_xlnm.Print_Area" localSheetId="17">'Panen Sayuran 2'!$A$1:$Y$27</definedName>
    <definedName name="_xlnm.Print_Area" localSheetId="12">'Produksi Buah'!$A$2:$AD$28</definedName>
    <definedName name="_xlnm.Print_Area" localSheetId="6">Puso!$A$1:$J$26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26" i="68" l="1"/>
  <c r="R26" i="68"/>
  <c r="S26" i="68"/>
  <c r="T26" i="68"/>
  <c r="U26" i="68"/>
  <c r="V26" i="68"/>
  <c r="W26" i="68"/>
  <c r="X26" i="68"/>
  <c r="Y26" i="68"/>
  <c r="Z26" i="68"/>
  <c r="AA26" i="68"/>
  <c r="AB26" i="68"/>
  <c r="AC26" i="68"/>
  <c r="AD26" i="68"/>
  <c r="P26" i="68"/>
  <c r="AA21" i="62"/>
  <c r="AB8" i="62"/>
  <c r="T9" i="59"/>
  <c r="T10" i="59"/>
  <c r="T11" i="59"/>
  <c r="T12" i="59"/>
  <c r="T13" i="59"/>
  <c r="T14" i="59"/>
  <c r="T15" i="59"/>
  <c r="T16" i="59"/>
  <c r="T17" i="59"/>
  <c r="T18" i="59"/>
  <c r="T19" i="59"/>
  <c r="T20" i="59"/>
  <c r="T21" i="59"/>
  <c r="T22" i="59"/>
  <c r="T23" i="59"/>
  <c r="T24" i="59"/>
  <c r="T25" i="59"/>
  <c r="T8" i="59"/>
  <c r="S9" i="59"/>
  <c r="S10" i="59"/>
  <c r="S11" i="59"/>
  <c r="S12" i="59"/>
  <c r="S13" i="59"/>
  <c r="S14" i="59"/>
  <c r="S15" i="59"/>
  <c r="S16" i="59"/>
  <c r="S17" i="59"/>
  <c r="S18" i="59"/>
  <c r="S19" i="59"/>
  <c r="S20" i="59"/>
  <c r="S21" i="59"/>
  <c r="S22" i="59"/>
  <c r="S23" i="59"/>
  <c r="S24" i="59"/>
  <c r="S25" i="59"/>
  <c r="S8" i="59"/>
  <c r="R9" i="59"/>
  <c r="R26" i="59" s="1"/>
  <c r="R10" i="59"/>
  <c r="R11" i="59"/>
  <c r="R12" i="59"/>
  <c r="R13" i="59"/>
  <c r="R14" i="59"/>
  <c r="R15" i="59"/>
  <c r="R16" i="59"/>
  <c r="R17" i="59"/>
  <c r="R18" i="59"/>
  <c r="R19" i="59"/>
  <c r="R20" i="59"/>
  <c r="R21" i="59"/>
  <c r="R22" i="59"/>
  <c r="R23" i="59"/>
  <c r="R24" i="59"/>
  <c r="R25" i="59"/>
  <c r="R8" i="59"/>
  <c r="T26" i="59" l="1"/>
  <c r="S26" i="59"/>
  <c r="J25" i="58"/>
  <c r="S10" i="18"/>
  <c r="AD9" i="45"/>
  <c r="AI9" i="45" s="1"/>
  <c r="AE9" i="45"/>
  <c r="AF9" i="45"/>
  <c r="AG9" i="45"/>
  <c r="AH9" i="45"/>
  <c r="AD10" i="45"/>
  <c r="AI10" i="45" s="1"/>
  <c r="AE10" i="45"/>
  <c r="AF10" i="45"/>
  <c r="AG10" i="45"/>
  <c r="AH10" i="45"/>
  <c r="AD11" i="45"/>
  <c r="AE11" i="45"/>
  <c r="AI11" i="45" s="1"/>
  <c r="AF11" i="45"/>
  <c r="AG11" i="45"/>
  <c r="AH11" i="45"/>
  <c r="AD12" i="45"/>
  <c r="AI12" i="45" s="1"/>
  <c r="AE12" i="45"/>
  <c r="AF12" i="45"/>
  <c r="AG12" i="45"/>
  <c r="AH12" i="45"/>
  <c r="AD13" i="45"/>
  <c r="AI13" i="45" s="1"/>
  <c r="AE13" i="45"/>
  <c r="AF13" i="45"/>
  <c r="AG13" i="45"/>
  <c r="AH13" i="45"/>
  <c r="AD14" i="45"/>
  <c r="AI14" i="45" s="1"/>
  <c r="AE14" i="45"/>
  <c r="AF14" i="45"/>
  <c r="AG14" i="45"/>
  <c r="AH14" i="45"/>
  <c r="AD15" i="45"/>
  <c r="AE15" i="45"/>
  <c r="AI15" i="45" s="1"/>
  <c r="AF15" i="45"/>
  <c r="AG15" i="45"/>
  <c r="AH15" i="45"/>
  <c r="AD16" i="45"/>
  <c r="AI16" i="45" s="1"/>
  <c r="AE16" i="45"/>
  <c r="AF16" i="45"/>
  <c r="AG16" i="45"/>
  <c r="AH16" i="45"/>
  <c r="AD17" i="45"/>
  <c r="AI17" i="45" s="1"/>
  <c r="AE17" i="45"/>
  <c r="AF17" i="45"/>
  <c r="AG17" i="45"/>
  <c r="AH17" i="45"/>
  <c r="AD18" i="45"/>
  <c r="AI18" i="45" s="1"/>
  <c r="AE18" i="45"/>
  <c r="AF18" i="45"/>
  <c r="AG18" i="45"/>
  <c r="AH18" i="45"/>
  <c r="AD19" i="45"/>
  <c r="AE19" i="45"/>
  <c r="AI19" i="45" s="1"/>
  <c r="AF19" i="45"/>
  <c r="AG19" i="45"/>
  <c r="AH19" i="45"/>
  <c r="AD20" i="45"/>
  <c r="AI20" i="45" s="1"/>
  <c r="AE20" i="45"/>
  <c r="AF20" i="45"/>
  <c r="AG20" i="45"/>
  <c r="AH20" i="45"/>
  <c r="AD21" i="45"/>
  <c r="AI21" i="45" s="1"/>
  <c r="AE21" i="45"/>
  <c r="AF21" i="45"/>
  <c r="AG21" i="45"/>
  <c r="AH21" i="45"/>
  <c r="AD22" i="45"/>
  <c r="AI22" i="45" s="1"/>
  <c r="AE22" i="45"/>
  <c r="AF22" i="45"/>
  <c r="AG22" i="45"/>
  <c r="AH22" i="45"/>
  <c r="AD23" i="45"/>
  <c r="AE23" i="45"/>
  <c r="AI23" i="45" s="1"/>
  <c r="AF23" i="45"/>
  <c r="AG23" i="45"/>
  <c r="AH23" i="45"/>
  <c r="AD24" i="45"/>
  <c r="AI24" i="45" s="1"/>
  <c r="AE24" i="45"/>
  <c r="AF24" i="45"/>
  <c r="AG24" i="45"/>
  <c r="AH24" i="45"/>
  <c r="AD25" i="45"/>
  <c r="AI25" i="45" s="1"/>
  <c r="AE25" i="45"/>
  <c r="AF25" i="45"/>
  <c r="AG25" i="45"/>
  <c r="AH25" i="45"/>
  <c r="AE8" i="45"/>
  <c r="AF8" i="45"/>
  <c r="AF26" i="45" s="1"/>
  <c r="AG8" i="45"/>
  <c r="AG26" i="45" s="1"/>
  <c r="AH8" i="45"/>
  <c r="AH26" i="45" s="1"/>
  <c r="AD8" i="45"/>
  <c r="AI8" i="45" s="1"/>
  <c r="AI9" i="44"/>
  <c r="AI10" i="44"/>
  <c r="AI11" i="44"/>
  <c r="AI12" i="44"/>
  <c r="AI13" i="44"/>
  <c r="AI14" i="44"/>
  <c r="AI15" i="44"/>
  <c r="AI16" i="44"/>
  <c r="AI17" i="44"/>
  <c r="AI18" i="44"/>
  <c r="AI19" i="44"/>
  <c r="AI20" i="44"/>
  <c r="AI21" i="44"/>
  <c r="AI22" i="44"/>
  <c r="AI23" i="44"/>
  <c r="AI24" i="44"/>
  <c r="AI25" i="44"/>
  <c r="AI8" i="44"/>
  <c r="AE26" i="44"/>
  <c r="AF26" i="44"/>
  <c r="AG26" i="44"/>
  <c r="AH26" i="44"/>
  <c r="AD26" i="44"/>
  <c r="AE26" i="43"/>
  <c r="AI26" i="45" l="1"/>
  <c r="AE26" i="45"/>
  <c r="AD26" i="45"/>
  <c r="AI26" i="44"/>
  <c r="AI9" i="43"/>
  <c r="AI10" i="43"/>
  <c r="AI11" i="43"/>
  <c r="AI12" i="43"/>
  <c r="AI13" i="43"/>
  <c r="AI14" i="43"/>
  <c r="AI15" i="43"/>
  <c r="AI16" i="43"/>
  <c r="AI17" i="43"/>
  <c r="AI18" i="43"/>
  <c r="AI19" i="43"/>
  <c r="AI20" i="43"/>
  <c r="AI21" i="43"/>
  <c r="AI22" i="43"/>
  <c r="AI23" i="43"/>
  <c r="AI24" i="43"/>
  <c r="AI25" i="43"/>
  <c r="AI8" i="43"/>
  <c r="AD26" i="43"/>
  <c r="AF26" i="43"/>
  <c r="AG26" i="43"/>
  <c r="AH26" i="43"/>
  <c r="R26" i="17"/>
  <c r="S26" i="17"/>
  <c r="R26" i="13"/>
  <c r="S26" i="13"/>
  <c r="R26" i="48"/>
  <c r="S26" i="48"/>
  <c r="T26" i="48"/>
  <c r="W26" i="46"/>
  <c r="AI26" i="43" l="1"/>
  <c r="AD25" i="68"/>
  <c r="AD24" i="68"/>
  <c r="AD23" i="68"/>
  <c r="AD21" i="68"/>
  <c r="AD20" i="68"/>
  <c r="AD18" i="68"/>
  <c r="AD17" i="68"/>
  <c r="AD16" i="68"/>
  <c r="AD14" i="68"/>
  <c r="AD13" i="68"/>
  <c r="AD12" i="68"/>
  <c r="AD11" i="68"/>
  <c r="AD10" i="68"/>
  <c r="AD8" i="68"/>
  <c r="Z23" i="68"/>
  <c r="Z21" i="68"/>
  <c r="Z17" i="68"/>
  <c r="Z16" i="68"/>
  <c r="Z15" i="68"/>
  <c r="Z14" i="68"/>
  <c r="Z8" i="68"/>
  <c r="AD25" i="62"/>
  <c r="AB25" i="62"/>
  <c r="AA25" i="62"/>
  <c r="AD23" i="62"/>
  <c r="AC23" i="62"/>
  <c r="AB23" i="62"/>
  <c r="Z23" i="62"/>
  <c r="AD21" i="62"/>
  <c r="AB21" i="62"/>
  <c r="AD18" i="62"/>
  <c r="AD17" i="62"/>
  <c r="AC17" i="62"/>
  <c r="AB17" i="62"/>
  <c r="AA17" i="62"/>
  <c r="Z17" i="62"/>
  <c r="AD16" i="62"/>
  <c r="AC16" i="62"/>
  <c r="AB16" i="62"/>
  <c r="AA16" i="62"/>
  <c r="Z16" i="62"/>
  <c r="Z15" i="62"/>
  <c r="AD14" i="62"/>
  <c r="AD13" i="62"/>
  <c r="AC13" i="62"/>
  <c r="AB13" i="62"/>
  <c r="AA13" i="62"/>
  <c r="AD10" i="62"/>
  <c r="AC10" i="62"/>
  <c r="AB10" i="62"/>
  <c r="AA10" i="62"/>
  <c r="AD8" i="62"/>
  <c r="AC8" i="62"/>
  <c r="AA8" i="62"/>
  <c r="Z8" i="62"/>
  <c r="AD26" i="61"/>
  <c r="AC26" i="61"/>
  <c r="AA26" i="61"/>
  <c r="Z26" i="61"/>
  <c r="AD24" i="61"/>
  <c r="AC24" i="61"/>
  <c r="AB24" i="61"/>
  <c r="AA24" i="61"/>
  <c r="AD11" i="61"/>
  <c r="AC11" i="61"/>
  <c r="AB11" i="61"/>
  <c r="AA11" i="61"/>
  <c r="Z11" i="61"/>
  <c r="AD9" i="61"/>
  <c r="AC9" i="61"/>
  <c r="AB9" i="61"/>
  <c r="AA9" i="61"/>
  <c r="Z9" i="61"/>
  <c r="V23" i="60"/>
  <c r="W23" i="60"/>
  <c r="X23" i="60"/>
  <c r="Y23" i="60"/>
  <c r="Y24" i="60"/>
  <c r="U25" i="60"/>
  <c r="V25" i="60"/>
  <c r="X25" i="60"/>
  <c r="Y25" i="60"/>
  <c r="W21" i="60"/>
  <c r="V21" i="60"/>
  <c r="U21" i="60"/>
  <c r="Y16" i="60"/>
  <c r="X16" i="60"/>
  <c r="W16" i="60"/>
  <c r="V16" i="60"/>
  <c r="U16" i="60"/>
  <c r="V15" i="60"/>
  <c r="U15" i="60"/>
  <c r="Y14" i="60"/>
  <c r="X14" i="60"/>
  <c r="W14" i="60"/>
  <c r="V14" i="60"/>
  <c r="U14" i="60"/>
  <c r="Y13" i="60"/>
  <c r="X13" i="60"/>
  <c r="W13" i="60"/>
  <c r="V13" i="60"/>
  <c r="U13" i="60"/>
  <c r="Y11" i="60"/>
  <c r="X11" i="60"/>
  <c r="W11" i="60"/>
  <c r="U11" i="60"/>
  <c r="Y10" i="60"/>
  <c r="X10" i="60"/>
  <c r="W10" i="60"/>
  <c r="V10" i="60"/>
  <c r="U10" i="60"/>
  <c r="Y8" i="60"/>
  <c r="X8" i="60"/>
  <c r="W8" i="60"/>
  <c r="V8" i="60"/>
  <c r="U8" i="60"/>
  <c r="X11" i="63"/>
  <c r="Z10" i="63"/>
  <c r="Z9" i="63"/>
  <c r="Y9" i="63"/>
  <c r="X9" i="63"/>
  <c r="T25" i="64"/>
  <c r="U23" i="64"/>
  <c r="T23" i="64"/>
  <c r="R22" i="64"/>
  <c r="R20" i="64"/>
  <c r="T20" i="64"/>
  <c r="R19" i="64"/>
  <c r="T19" i="64"/>
  <c r="T18" i="64"/>
  <c r="T15" i="64"/>
  <c r="T14" i="64"/>
  <c r="T13" i="64"/>
  <c r="T12" i="64"/>
  <c r="U11" i="64"/>
  <c r="T11" i="64"/>
  <c r="T10" i="64"/>
  <c r="V9" i="64"/>
  <c r="T9" i="64"/>
  <c r="T8" i="64"/>
  <c r="X27" i="63" l="1"/>
  <c r="V26" i="60"/>
  <c r="T26" i="64"/>
  <c r="Z21" i="62"/>
  <c r="AA26" i="62"/>
  <c r="AD26" i="62"/>
  <c r="AB26" i="62"/>
  <c r="Z14" i="62"/>
  <c r="Z26" i="62" s="1"/>
  <c r="AC26" i="62"/>
  <c r="Y17" i="60"/>
  <c r="Y26" i="60" s="1"/>
  <c r="X17" i="60"/>
  <c r="X26" i="60" s="1"/>
  <c r="W26" i="60"/>
  <c r="V17" i="60"/>
  <c r="U17" i="60"/>
  <c r="U26" i="60" s="1"/>
  <c r="AD15" i="61"/>
  <c r="AA27" i="61"/>
  <c r="AC27" i="61"/>
  <c r="Z27" i="61" l="1"/>
  <c r="AB27" i="61"/>
  <c r="AD27" i="61"/>
  <c r="W26" i="65"/>
  <c r="U11" i="65"/>
  <c r="X10" i="66"/>
  <c r="Y10" i="65"/>
  <c r="X10" i="65"/>
  <c r="Y26" i="65"/>
  <c r="Y26" i="66"/>
  <c r="W26" i="66"/>
  <c r="V26" i="66"/>
  <c r="V26" i="65"/>
  <c r="U26" i="66" l="1"/>
  <c r="X26" i="66"/>
  <c r="X26" i="65"/>
  <c r="U26" i="65"/>
  <c r="Z22" i="63"/>
  <c r="Y22" i="63"/>
  <c r="V19" i="64"/>
  <c r="V17" i="64"/>
  <c r="S17" i="64"/>
  <c r="V15" i="64"/>
  <c r="R26" i="64"/>
  <c r="Z16" i="63"/>
  <c r="Z20" i="63"/>
  <c r="Y18" i="63"/>
  <c r="V19" i="63"/>
  <c r="V18" i="63"/>
  <c r="Y15" i="63"/>
  <c r="V26" i="64" l="1"/>
  <c r="W27" i="63"/>
  <c r="V27" i="63"/>
  <c r="Y27" i="63"/>
  <c r="Z27" i="63"/>
  <c r="U26" i="64"/>
  <c r="S26" i="64"/>
  <c r="O11" i="18"/>
  <c r="M9" i="18"/>
  <c r="R8" i="47"/>
  <c r="S8" i="47"/>
  <c r="T8" i="47"/>
  <c r="R9" i="47"/>
  <c r="S9" i="47"/>
  <c r="T9" i="47"/>
  <c r="R10" i="47"/>
  <c r="S10" i="47"/>
  <c r="T10" i="47"/>
  <c r="R11" i="47"/>
  <c r="S11" i="47"/>
  <c r="T11" i="47"/>
  <c r="R12" i="47"/>
  <c r="S12" i="47"/>
  <c r="T12" i="47"/>
  <c r="R13" i="47"/>
  <c r="S13" i="47"/>
  <c r="T13" i="47"/>
  <c r="R14" i="47"/>
  <c r="S14" i="47"/>
  <c r="T14" i="47"/>
  <c r="R15" i="47"/>
  <c r="S15" i="47"/>
  <c r="T15" i="47"/>
  <c r="R16" i="47"/>
  <c r="S16" i="47"/>
  <c r="T16" i="47"/>
  <c r="R17" i="47"/>
  <c r="S17" i="47"/>
  <c r="T17" i="47"/>
  <c r="R18" i="47"/>
  <c r="S18" i="47"/>
  <c r="T18" i="47"/>
  <c r="R19" i="47"/>
  <c r="S19" i="47"/>
  <c r="T19" i="47"/>
  <c r="U20" i="46"/>
  <c r="R20" i="47" s="1"/>
  <c r="S20" i="47"/>
  <c r="T20" i="47"/>
  <c r="U21" i="46"/>
  <c r="R21" i="47" s="1"/>
  <c r="S21" i="47"/>
  <c r="T21" i="47"/>
  <c r="U22" i="46"/>
  <c r="R22" i="47" s="1"/>
  <c r="S22" i="47"/>
  <c r="T22" i="47"/>
  <c r="U23" i="46"/>
  <c r="R23" i="47" s="1"/>
  <c r="V23" i="46"/>
  <c r="T23" i="47"/>
  <c r="U24" i="46"/>
  <c r="R24" i="47" s="1"/>
  <c r="S24" i="47"/>
  <c r="T24" i="47"/>
  <c r="R25" i="47"/>
  <c r="S25" i="47"/>
  <c r="T25" i="47"/>
  <c r="S25" i="18"/>
  <c r="S24" i="18"/>
  <c r="S23" i="18"/>
  <c r="S22" i="18"/>
  <c r="S21" i="18"/>
  <c r="S20" i="18"/>
  <c r="S19" i="18"/>
  <c r="S18" i="18"/>
  <c r="S17" i="18"/>
  <c r="S16" i="18"/>
  <c r="S15" i="18"/>
  <c r="S14" i="18"/>
  <c r="S13" i="18"/>
  <c r="S12" i="18"/>
  <c r="S11" i="18"/>
  <c r="R10" i="18"/>
  <c r="S9" i="18"/>
  <c r="S8" i="18"/>
  <c r="R8" i="18"/>
  <c r="T9" i="17"/>
  <c r="T10" i="17"/>
  <c r="R11" i="18"/>
  <c r="T11" i="18" s="1"/>
  <c r="R12" i="18"/>
  <c r="T13" i="17"/>
  <c r="R14" i="18"/>
  <c r="R15" i="18"/>
  <c r="T15" i="18" s="1"/>
  <c r="R16" i="18"/>
  <c r="T16" i="18" s="1"/>
  <c r="T17" i="17"/>
  <c r="R18" i="18"/>
  <c r="R19" i="18"/>
  <c r="T19" i="18" s="1"/>
  <c r="R20" i="18"/>
  <c r="T20" i="18" s="1"/>
  <c r="T21" i="17"/>
  <c r="R22" i="18"/>
  <c r="R23" i="18"/>
  <c r="T23" i="18" s="1"/>
  <c r="R24" i="18"/>
  <c r="T24" i="18" s="1"/>
  <c r="T25" i="17"/>
  <c r="T25" i="13"/>
  <c r="T24" i="13"/>
  <c r="T23" i="13"/>
  <c r="T22" i="13"/>
  <c r="T21" i="13"/>
  <c r="T20" i="13"/>
  <c r="T19" i="13"/>
  <c r="T18" i="13"/>
  <c r="T17" i="13"/>
  <c r="T16" i="13"/>
  <c r="T15" i="13"/>
  <c r="T14" i="13"/>
  <c r="T13" i="13"/>
  <c r="T12" i="13"/>
  <c r="T11" i="13"/>
  <c r="T10" i="13"/>
  <c r="T9" i="13"/>
  <c r="T8" i="13"/>
  <c r="S23" i="47" l="1"/>
  <c r="V26" i="46"/>
  <c r="T12" i="18"/>
  <c r="S26" i="18"/>
  <c r="T26" i="13"/>
  <c r="T14" i="18"/>
  <c r="T22" i="18"/>
  <c r="T18" i="18"/>
  <c r="T10" i="18"/>
  <c r="T20" i="17"/>
  <c r="T18" i="17"/>
  <c r="R13" i="18"/>
  <c r="T13" i="18" s="1"/>
  <c r="T12" i="17"/>
  <c r="T22" i="17"/>
  <c r="T14" i="17"/>
  <c r="R9" i="18"/>
  <c r="T9" i="18" s="1"/>
  <c r="R17" i="18"/>
  <c r="T17" i="18" s="1"/>
  <c r="R25" i="18"/>
  <c r="T25" i="18" s="1"/>
  <c r="T24" i="17"/>
  <c r="T16" i="17"/>
  <c r="T8" i="17"/>
  <c r="R21" i="18"/>
  <c r="T21" i="18" s="1"/>
  <c r="U26" i="46"/>
  <c r="T8" i="18"/>
  <c r="T23" i="17"/>
  <c r="T19" i="17"/>
  <c r="T15" i="17"/>
  <c r="T11" i="17"/>
  <c r="S26" i="47"/>
  <c r="R26" i="47"/>
  <c r="T26" i="47"/>
  <c r="N27" i="63"/>
  <c r="T26" i="46"/>
  <c r="S26" i="46"/>
  <c r="R26" i="46"/>
  <c r="Q26" i="46"/>
  <c r="P26" i="46"/>
  <c r="O26" i="46"/>
  <c r="N26" i="46"/>
  <c r="M26" i="46"/>
  <c r="L26" i="46"/>
  <c r="O8" i="47"/>
  <c r="P8" i="47"/>
  <c r="Q8" i="47"/>
  <c r="O9" i="47"/>
  <c r="P9" i="47"/>
  <c r="Q9" i="47"/>
  <c r="O10" i="47"/>
  <c r="P10" i="47"/>
  <c r="Q10" i="47"/>
  <c r="O11" i="47"/>
  <c r="P11" i="47"/>
  <c r="Q11" i="47"/>
  <c r="O12" i="47"/>
  <c r="P12" i="47"/>
  <c r="Q12" i="47"/>
  <c r="O13" i="47"/>
  <c r="P13" i="47"/>
  <c r="Q13" i="47"/>
  <c r="O14" i="47"/>
  <c r="P14" i="47"/>
  <c r="Q14" i="47"/>
  <c r="O15" i="47"/>
  <c r="P15" i="47"/>
  <c r="Q15" i="47"/>
  <c r="O16" i="47"/>
  <c r="P16" i="47"/>
  <c r="Q16" i="47"/>
  <c r="O17" i="47"/>
  <c r="P17" i="47"/>
  <c r="Q17" i="47"/>
  <c r="O18" i="47"/>
  <c r="P18" i="47"/>
  <c r="Q18" i="47"/>
  <c r="O19" i="47"/>
  <c r="P19" i="47"/>
  <c r="Q19" i="47"/>
  <c r="O20" i="47"/>
  <c r="P20" i="47"/>
  <c r="Q20" i="47"/>
  <c r="O21" i="47"/>
  <c r="P21" i="47"/>
  <c r="Q21" i="47"/>
  <c r="O22" i="47"/>
  <c r="P22" i="47"/>
  <c r="Q22" i="47"/>
  <c r="O23" i="47"/>
  <c r="P23" i="47"/>
  <c r="Q23" i="47"/>
  <c r="O24" i="47"/>
  <c r="P24" i="47"/>
  <c r="Q24" i="47"/>
  <c r="O25" i="47"/>
  <c r="P25" i="47"/>
  <c r="Q25" i="47"/>
  <c r="O26" i="47"/>
  <c r="U27" i="63"/>
  <c r="T27" i="63"/>
  <c r="S27" i="63"/>
  <c r="R27" i="63"/>
  <c r="T26" i="66"/>
  <c r="S26" i="66"/>
  <c r="R26" i="66"/>
  <c r="Q26" i="66"/>
  <c r="P26" i="66"/>
  <c r="T26" i="65"/>
  <c r="S26" i="65"/>
  <c r="R26" i="65"/>
  <c r="Q26" i="65"/>
  <c r="P26" i="65"/>
  <c r="P26" i="47" l="1"/>
  <c r="Q26" i="47"/>
  <c r="T26" i="18"/>
  <c r="T26" i="17"/>
  <c r="R26" i="18"/>
  <c r="Y26" i="62"/>
  <c r="X26" i="62"/>
  <c r="W26" i="62"/>
  <c r="V26" i="62"/>
  <c r="U26" i="62"/>
  <c r="Y27" i="61"/>
  <c r="X27" i="61"/>
  <c r="W27" i="61"/>
  <c r="V27" i="61"/>
  <c r="U27" i="61"/>
  <c r="T26" i="60"/>
  <c r="S26" i="60"/>
  <c r="R26" i="60"/>
  <c r="Q26" i="60"/>
  <c r="P26" i="60"/>
  <c r="O13" i="59"/>
  <c r="P13" i="59"/>
  <c r="Q13" i="59"/>
  <c r="O14" i="59"/>
  <c r="P14" i="59"/>
  <c r="Q14" i="59"/>
  <c r="O15" i="59"/>
  <c r="P15" i="59"/>
  <c r="Q15" i="59"/>
  <c r="O16" i="59"/>
  <c r="P16" i="59"/>
  <c r="Q16" i="59"/>
  <c r="O17" i="59"/>
  <c r="P17" i="59"/>
  <c r="Q17" i="59"/>
  <c r="O18" i="59"/>
  <c r="P18" i="59"/>
  <c r="Q18" i="59"/>
  <c r="O19" i="59"/>
  <c r="P19" i="59"/>
  <c r="Q19" i="59"/>
  <c r="O20" i="59"/>
  <c r="P20" i="59"/>
  <c r="Q20" i="59"/>
  <c r="O21" i="59"/>
  <c r="P21" i="59"/>
  <c r="Q21" i="59"/>
  <c r="O22" i="59"/>
  <c r="P22" i="59"/>
  <c r="Q22" i="59"/>
  <c r="O23" i="59"/>
  <c r="P23" i="59"/>
  <c r="Q23" i="59"/>
  <c r="O24" i="59"/>
  <c r="P24" i="59"/>
  <c r="Q24" i="59"/>
  <c r="O25" i="59"/>
  <c r="P25" i="59"/>
  <c r="Q25" i="59"/>
  <c r="O12" i="59"/>
  <c r="Q12" i="59"/>
  <c r="Q10" i="59"/>
  <c r="Q8" i="59"/>
  <c r="P8" i="59"/>
  <c r="O8" i="59"/>
  <c r="O9" i="59"/>
  <c r="P9" i="59"/>
  <c r="Q9" i="59"/>
  <c r="O10" i="59"/>
  <c r="P10" i="59"/>
  <c r="O11" i="59"/>
  <c r="P11" i="59"/>
  <c r="Q11" i="59"/>
  <c r="P12" i="59"/>
  <c r="Q26" i="48"/>
  <c r="P26" i="48"/>
  <c r="O26" i="48"/>
  <c r="I25" i="58"/>
  <c r="X8" i="45"/>
  <c r="Y8" i="45"/>
  <c r="Z8" i="45"/>
  <c r="AA8" i="45"/>
  <c r="AB8" i="45"/>
  <c r="X9" i="45"/>
  <c r="Y9" i="45"/>
  <c r="Z9" i="45"/>
  <c r="AA9" i="45"/>
  <c r="AB9" i="45"/>
  <c r="X10" i="45"/>
  <c r="Y10" i="45"/>
  <c r="Z10" i="45"/>
  <c r="AA10" i="45"/>
  <c r="AB10" i="45"/>
  <c r="X11" i="45"/>
  <c r="Y11" i="45"/>
  <c r="Z11" i="45"/>
  <c r="AA11" i="45"/>
  <c r="AB11" i="45"/>
  <c r="X12" i="45"/>
  <c r="Y12" i="45"/>
  <c r="Z12" i="45"/>
  <c r="AA12" i="45"/>
  <c r="AB12" i="45"/>
  <c r="X13" i="45"/>
  <c r="Y13" i="45"/>
  <c r="Z13" i="45"/>
  <c r="AA13" i="45"/>
  <c r="AB13" i="45"/>
  <c r="X14" i="45"/>
  <c r="Y14" i="45"/>
  <c r="Z14" i="45"/>
  <c r="AA14" i="45"/>
  <c r="AB14" i="45"/>
  <c r="X15" i="45"/>
  <c r="Y15" i="45"/>
  <c r="Z15" i="45"/>
  <c r="AA15" i="45"/>
  <c r="AB15" i="45"/>
  <c r="X16" i="45"/>
  <c r="Y16" i="45"/>
  <c r="Z16" i="45"/>
  <c r="AA16" i="45"/>
  <c r="AB16" i="45"/>
  <c r="X17" i="45"/>
  <c r="Y17" i="45"/>
  <c r="Z17" i="45"/>
  <c r="AA17" i="45"/>
  <c r="AB17" i="45"/>
  <c r="X18" i="45"/>
  <c r="Y18" i="45"/>
  <c r="Z18" i="45"/>
  <c r="AA18" i="45"/>
  <c r="AB18" i="45"/>
  <c r="X19" i="45"/>
  <c r="Y19" i="45"/>
  <c r="Z19" i="45"/>
  <c r="AA19" i="45"/>
  <c r="AB19" i="45"/>
  <c r="X20" i="45"/>
  <c r="Y20" i="45"/>
  <c r="Z20" i="45"/>
  <c r="AA20" i="45"/>
  <c r="AB20" i="45"/>
  <c r="X21" i="45"/>
  <c r="Y21" i="45"/>
  <c r="Z21" i="45"/>
  <c r="AA21" i="45"/>
  <c r="AB21" i="45"/>
  <c r="X22" i="45"/>
  <c r="Y22" i="45"/>
  <c r="Z22" i="45"/>
  <c r="AA22" i="45"/>
  <c r="AB22" i="45"/>
  <c r="X23" i="45"/>
  <c r="Y23" i="45"/>
  <c r="Z23" i="45"/>
  <c r="AA23" i="45"/>
  <c r="AB23" i="45"/>
  <c r="X24" i="45"/>
  <c r="Y24" i="45"/>
  <c r="Z24" i="45"/>
  <c r="AA24" i="45"/>
  <c r="AB24" i="45"/>
  <c r="X25" i="45"/>
  <c r="Y25" i="45"/>
  <c r="Z25" i="45"/>
  <c r="AA25" i="45"/>
  <c r="AB25" i="45"/>
  <c r="AB26" i="44"/>
  <c r="AA26" i="44"/>
  <c r="Z26" i="44"/>
  <c r="Y26" i="44"/>
  <c r="X26" i="44"/>
  <c r="AC25" i="44"/>
  <c r="AC24" i="44"/>
  <c r="AC23" i="44"/>
  <c r="AC22" i="44"/>
  <c r="AC21" i="44"/>
  <c r="AC20" i="44"/>
  <c r="AC19" i="44"/>
  <c r="AC18" i="44"/>
  <c r="AC17" i="44"/>
  <c r="AC16" i="44"/>
  <c r="AC15" i="44"/>
  <c r="AC14" i="44"/>
  <c r="AC13" i="44"/>
  <c r="AC12" i="44"/>
  <c r="AC11" i="44"/>
  <c r="AC10" i="44"/>
  <c r="AC9" i="44"/>
  <c r="AC8" i="44"/>
  <c r="AB26" i="43"/>
  <c r="AA26" i="43"/>
  <c r="Z26" i="43"/>
  <c r="Y26" i="43"/>
  <c r="X26" i="43"/>
  <c r="AC25" i="43"/>
  <c r="AC24" i="43"/>
  <c r="AC23" i="43"/>
  <c r="AC22" i="43"/>
  <c r="AC21" i="43"/>
  <c r="AC20" i="43"/>
  <c r="AC19" i="43"/>
  <c r="AC18" i="43"/>
  <c r="AC17" i="43"/>
  <c r="AC16" i="43"/>
  <c r="AC15" i="43"/>
  <c r="AC14" i="43"/>
  <c r="AC13" i="43"/>
  <c r="AC12" i="43"/>
  <c r="AC11" i="43"/>
  <c r="AC10" i="43"/>
  <c r="AC9" i="43"/>
  <c r="AC8" i="43"/>
  <c r="P25" i="18"/>
  <c r="O25" i="18"/>
  <c r="P24" i="18"/>
  <c r="O24" i="18"/>
  <c r="P23" i="18"/>
  <c r="O23" i="18"/>
  <c r="P22" i="18"/>
  <c r="O22" i="18"/>
  <c r="P21" i="18"/>
  <c r="O21" i="18"/>
  <c r="P20" i="18"/>
  <c r="O20" i="18"/>
  <c r="P19" i="18"/>
  <c r="O19" i="18"/>
  <c r="Q19" i="18" s="1"/>
  <c r="P18" i="18"/>
  <c r="O18" i="18"/>
  <c r="P17" i="18"/>
  <c r="O17" i="18"/>
  <c r="Q17" i="18" s="1"/>
  <c r="P16" i="18"/>
  <c r="O16" i="18"/>
  <c r="P15" i="18"/>
  <c r="O15" i="18"/>
  <c r="Q15" i="18" s="1"/>
  <c r="P14" i="18"/>
  <c r="O14" i="18"/>
  <c r="Q14" i="18" s="1"/>
  <c r="P13" i="18"/>
  <c r="O13" i="18"/>
  <c r="P12" i="18"/>
  <c r="P11" i="18"/>
  <c r="P10" i="18"/>
  <c r="O10" i="18"/>
  <c r="P9" i="18"/>
  <c r="O9" i="18"/>
  <c r="Q9" i="18" s="1"/>
  <c r="P8" i="18"/>
  <c r="O8" i="18"/>
  <c r="P26" i="17"/>
  <c r="O26" i="17"/>
  <c r="Q25" i="17"/>
  <c r="Q24" i="17"/>
  <c r="Q23" i="17"/>
  <c r="Q22" i="17"/>
  <c r="Q21" i="17"/>
  <c r="Q20" i="17"/>
  <c r="Q19" i="17"/>
  <c r="Q18" i="17"/>
  <c r="Q17" i="17"/>
  <c r="Q16" i="17"/>
  <c r="Q15" i="17"/>
  <c r="Q14" i="17"/>
  <c r="Q13" i="17"/>
  <c r="Q12" i="17"/>
  <c r="Q11" i="17"/>
  <c r="Q10" i="17"/>
  <c r="Q9" i="17"/>
  <c r="Q8" i="17"/>
  <c r="P26" i="13"/>
  <c r="O26" i="13"/>
  <c r="Q25" i="13"/>
  <c r="Q24" i="13"/>
  <c r="Q23" i="13"/>
  <c r="Q22" i="13"/>
  <c r="Q21" i="13"/>
  <c r="Q20" i="13"/>
  <c r="Q19" i="13"/>
  <c r="Q18" i="13"/>
  <c r="Q17" i="13"/>
  <c r="Q16" i="13"/>
  <c r="Q15" i="13"/>
  <c r="Q14" i="13"/>
  <c r="Q13" i="13"/>
  <c r="Q11" i="13"/>
  <c r="Q10" i="13"/>
  <c r="Q9" i="13"/>
  <c r="Q8" i="13"/>
  <c r="Q26" i="64"/>
  <c r="P26" i="64"/>
  <c r="O26" i="64"/>
  <c r="N26" i="64"/>
  <c r="K26" i="60"/>
  <c r="L26" i="60"/>
  <c r="M26" i="60"/>
  <c r="N26" i="60"/>
  <c r="O26" i="60"/>
  <c r="S26" i="45"/>
  <c r="T26" i="45"/>
  <c r="U26" i="45"/>
  <c r="V26" i="45"/>
  <c r="R26" i="45"/>
  <c r="W9" i="45"/>
  <c r="W10" i="45"/>
  <c r="W11" i="45"/>
  <c r="W12" i="45"/>
  <c r="W13" i="45"/>
  <c r="W14" i="45"/>
  <c r="W15" i="45"/>
  <c r="W16" i="45"/>
  <c r="W17" i="45"/>
  <c r="W18" i="45"/>
  <c r="W19" i="45"/>
  <c r="W20" i="45"/>
  <c r="W21" i="45"/>
  <c r="W22" i="45"/>
  <c r="W23" i="45"/>
  <c r="W24" i="45"/>
  <c r="W25" i="45"/>
  <c r="W8" i="45"/>
  <c r="R26" i="44"/>
  <c r="W8" i="44"/>
  <c r="V26" i="44"/>
  <c r="S26" i="44"/>
  <c r="T26" i="44"/>
  <c r="U26" i="44"/>
  <c r="W9" i="44"/>
  <c r="W10" i="44"/>
  <c r="W11" i="44"/>
  <c r="W12" i="44"/>
  <c r="W13" i="44"/>
  <c r="W14" i="44"/>
  <c r="W15" i="44"/>
  <c r="W16" i="44"/>
  <c r="W17" i="44"/>
  <c r="W18" i="44"/>
  <c r="W19" i="44"/>
  <c r="W20" i="44"/>
  <c r="W21" i="44"/>
  <c r="W22" i="44"/>
  <c r="W23" i="44"/>
  <c r="W24" i="44"/>
  <c r="W25" i="44"/>
  <c r="W9" i="43"/>
  <c r="W10" i="43"/>
  <c r="W11" i="43"/>
  <c r="W12" i="43"/>
  <c r="W13" i="43"/>
  <c r="W14" i="43"/>
  <c r="W15" i="43"/>
  <c r="W16" i="43"/>
  <c r="W17" i="43"/>
  <c r="W18" i="43"/>
  <c r="W19" i="43"/>
  <c r="W20" i="43"/>
  <c r="W21" i="43"/>
  <c r="W22" i="43"/>
  <c r="W23" i="43"/>
  <c r="W24" i="43"/>
  <c r="W25" i="43"/>
  <c r="W8" i="43"/>
  <c r="V26" i="43"/>
  <c r="U26" i="43"/>
  <c r="T26" i="43"/>
  <c r="S26" i="43"/>
  <c r="R26" i="43"/>
  <c r="K26" i="65"/>
  <c r="O26" i="65"/>
  <c r="N26" i="65"/>
  <c r="M26" i="65"/>
  <c r="L26" i="65"/>
  <c r="Q27" i="63"/>
  <c r="P27" i="63"/>
  <c r="O27" i="63"/>
  <c r="O26" i="66"/>
  <c r="K26" i="66"/>
  <c r="L26" i="66"/>
  <c r="M26" i="66"/>
  <c r="N26" i="66"/>
  <c r="K26" i="64"/>
  <c r="L26" i="64"/>
  <c r="M26" i="64"/>
  <c r="J26" i="64"/>
  <c r="T26" i="62"/>
  <c r="S26" i="62"/>
  <c r="Q26" i="62"/>
  <c r="R26" i="62"/>
  <c r="P26" i="62"/>
  <c r="T27" i="61"/>
  <c r="S27" i="61"/>
  <c r="R27" i="61"/>
  <c r="Q27" i="61"/>
  <c r="P27" i="61"/>
  <c r="M26" i="59"/>
  <c r="N26" i="59"/>
  <c r="L26" i="59"/>
  <c r="I26" i="59"/>
  <c r="H25" i="58"/>
  <c r="M25" i="18"/>
  <c r="L25" i="18"/>
  <c r="M24" i="18"/>
  <c r="L24" i="18"/>
  <c r="N24" i="18" s="1"/>
  <c r="L23" i="18"/>
  <c r="N23" i="18" s="1"/>
  <c r="L22" i="18"/>
  <c r="N22" i="18" s="1"/>
  <c r="L21" i="18"/>
  <c r="N21" i="18" s="1"/>
  <c r="L20" i="18"/>
  <c r="N20" i="18" s="1"/>
  <c r="L19" i="18"/>
  <c r="N19" i="18" s="1"/>
  <c r="L18" i="18"/>
  <c r="N18" i="18" s="1"/>
  <c r="L17" i="18"/>
  <c r="N17" i="18" s="1"/>
  <c r="L16" i="18"/>
  <c r="N16" i="18" s="1"/>
  <c r="L15" i="18"/>
  <c r="N15" i="18" s="1"/>
  <c r="M14" i="18"/>
  <c r="L14" i="18"/>
  <c r="L13" i="18"/>
  <c r="N13" i="18" s="1"/>
  <c r="N12" i="18"/>
  <c r="L11" i="18"/>
  <c r="N11" i="18" s="1"/>
  <c r="L10" i="18"/>
  <c r="N10" i="18" s="1"/>
  <c r="L9" i="18"/>
  <c r="L8" i="18"/>
  <c r="N8" i="18" s="1"/>
  <c r="L26" i="17"/>
  <c r="M26" i="17"/>
  <c r="N25" i="17"/>
  <c r="N24" i="17"/>
  <c r="N23" i="17"/>
  <c r="N22" i="17"/>
  <c r="N21" i="17"/>
  <c r="N20" i="17"/>
  <c r="N19" i="17"/>
  <c r="N18" i="17"/>
  <c r="N17" i="17"/>
  <c r="N16" i="17"/>
  <c r="N15" i="17"/>
  <c r="N14" i="17"/>
  <c r="N13" i="17"/>
  <c r="N12" i="17"/>
  <c r="N11" i="17"/>
  <c r="N10" i="17"/>
  <c r="N9" i="17"/>
  <c r="N8" i="17"/>
  <c r="L26" i="13"/>
  <c r="M26" i="13"/>
  <c r="N25" i="13"/>
  <c r="N24" i="13"/>
  <c r="N23" i="13"/>
  <c r="N22" i="13"/>
  <c r="N21" i="13"/>
  <c r="N20" i="13"/>
  <c r="N19" i="13"/>
  <c r="N18" i="13"/>
  <c r="N17" i="13"/>
  <c r="N16" i="13"/>
  <c r="N15" i="13"/>
  <c r="N14" i="13"/>
  <c r="N13" i="13"/>
  <c r="N12" i="13"/>
  <c r="N11" i="13"/>
  <c r="N10" i="13"/>
  <c r="N9" i="13"/>
  <c r="N8" i="13"/>
  <c r="Q22" i="18" l="1"/>
  <c r="Q26" i="59"/>
  <c r="AC26" i="43"/>
  <c r="Z26" i="45"/>
  <c r="Q26" i="17"/>
  <c r="AC26" i="44"/>
  <c r="Q25" i="18"/>
  <c r="Q13" i="18"/>
  <c r="Y26" i="45"/>
  <c r="O26" i="59"/>
  <c r="P26" i="59"/>
  <c r="Q20" i="18"/>
  <c r="Q21" i="18"/>
  <c r="Q23" i="18"/>
  <c r="Q26" i="13"/>
  <c r="AC23" i="45"/>
  <c r="AC19" i="45"/>
  <c r="AC15" i="45"/>
  <c r="AC11" i="45"/>
  <c r="P26" i="18"/>
  <c r="O26" i="18"/>
  <c r="Q24" i="18"/>
  <c r="AC24" i="45"/>
  <c r="AC20" i="45"/>
  <c r="AC16" i="45"/>
  <c r="AC12" i="45"/>
  <c r="Q12" i="18"/>
  <c r="AC25" i="45"/>
  <c r="AC21" i="45"/>
  <c r="AC17" i="45"/>
  <c r="AC13" i="45"/>
  <c r="AB26" i="45"/>
  <c r="X26" i="45"/>
  <c r="AC26" i="45" s="1"/>
  <c r="AC8" i="45"/>
  <c r="Q11" i="18"/>
  <c r="Q16" i="18"/>
  <c r="Q18" i="18"/>
  <c r="AC22" i="45"/>
  <c r="AC18" i="45"/>
  <c r="AC14" i="45"/>
  <c r="AC10" i="45"/>
  <c r="AA26" i="45"/>
  <c r="Q8" i="18"/>
  <c r="Q10" i="18"/>
  <c r="AC9" i="45"/>
  <c r="W26" i="44"/>
  <c r="N14" i="18"/>
  <c r="N26" i="13"/>
  <c r="W26" i="43"/>
  <c r="N9" i="18"/>
  <c r="M26" i="18"/>
  <c r="N25" i="18"/>
  <c r="L26" i="18"/>
  <c r="W26" i="45"/>
  <c r="N26" i="17"/>
  <c r="O27" i="61"/>
  <c r="N27" i="61"/>
  <c r="M27" i="61"/>
  <c r="L27" i="61"/>
  <c r="K27" i="61"/>
  <c r="J27" i="61"/>
  <c r="I27" i="61"/>
  <c r="H27" i="61"/>
  <c r="G27" i="61"/>
  <c r="F27" i="61"/>
  <c r="J27" i="63"/>
  <c r="K27" i="63"/>
  <c r="L27" i="63"/>
  <c r="M27" i="63"/>
  <c r="K26" i="62"/>
  <c r="L26" i="62"/>
  <c r="M26" i="62"/>
  <c r="N26" i="62"/>
  <c r="O26" i="62"/>
  <c r="J26" i="59"/>
  <c r="K26" i="59"/>
  <c r="I26" i="48"/>
  <c r="J26" i="48"/>
  <c r="K26" i="48"/>
  <c r="I26" i="47"/>
  <c r="J26" i="47"/>
  <c r="K20" i="47"/>
  <c r="K17" i="47"/>
  <c r="K16" i="47"/>
  <c r="K15" i="47"/>
  <c r="K14" i="47"/>
  <c r="K13" i="47"/>
  <c r="K12" i="47"/>
  <c r="K8" i="47"/>
  <c r="I26" i="46"/>
  <c r="J26" i="46"/>
  <c r="K26" i="46"/>
  <c r="G25" i="58"/>
  <c r="J26" i="45"/>
  <c r="Q12" i="45"/>
  <c r="P25" i="45"/>
  <c r="N25" i="45"/>
  <c r="M24" i="45"/>
  <c r="Q24" i="45" s="1"/>
  <c r="O23" i="45"/>
  <c r="Q23" i="45" s="1"/>
  <c r="O22" i="45"/>
  <c r="M22" i="45"/>
  <c r="O21" i="45"/>
  <c r="Q21" i="45" s="1"/>
  <c r="O20" i="45"/>
  <c r="Q20" i="45" s="1"/>
  <c r="O19" i="45"/>
  <c r="M19" i="45"/>
  <c r="O18" i="45"/>
  <c r="M18" i="45"/>
  <c r="P17" i="45"/>
  <c r="M17" i="45"/>
  <c r="O16" i="45"/>
  <c r="M16" i="45"/>
  <c r="N15" i="45"/>
  <c r="Q15" i="45" s="1"/>
  <c r="N14" i="45"/>
  <c r="M14" i="45"/>
  <c r="M13" i="45"/>
  <c r="Q13" i="45" s="1"/>
  <c r="N11" i="45"/>
  <c r="M11" i="45"/>
  <c r="M10" i="45"/>
  <c r="Q10" i="45" s="1"/>
  <c r="P9" i="45"/>
  <c r="M9" i="45"/>
  <c r="M8" i="45"/>
  <c r="L8" i="45"/>
  <c r="L26" i="45" s="1"/>
  <c r="L26" i="44"/>
  <c r="M26" i="44"/>
  <c r="N26" i="44"/>
  <c r="O26" i="44"/>
  <c r="P26" i="44"/>
  <c r="J26" i="44"/>
  <c r="I26" i="44"/>
  <c r="H26" i="44"/>
  <c r="G26" i="44"/>
  <c r="Q9" i="44"/>
  <c r="Q10" i="44"/>
  <c r="Q11" i="44"/>
  <c r="Q12" i="44"/>
  <c r="Q13" i="44"/>
  <c r="Q14" i="44"/>
  <c r="Q15" i="44"/>
  <c r="Q16" i="44"/>
  <c r="Q17" i="44"/>
  <c r="Q18" i="44"/>
  <c r="Q19" i="44"/>
  <c r="Q20" i="44"/>
  <c r="Q21" i="44"/>
  <c r="Q22" i="44"/>
  <c r="Q23" i="44"/>
  <c r="Q24" i="44"/>
  <c r="Q25" i="44"/>
  <c r="Q8" i="44"/>
  <c r="L26" i="43"/>
  <c r="M26" i="43"/>
  <c r="N26" i="43"/>
  <c r="O26" i="43"/>
  <c r="P26" i="43"/>
  <c r="Q9" i="43"/>
  <c r="Q10" i="43"/>
  <c r="Q11" i="43"/>
  <c r="Q12" i="43"/>
  <c r="Q13" i="43"/>
  <c r="Q14" i="43"/>
  <c r="Q15" i="43"/>
  <c r="Q16" i="43"/>
  <c r="Q17" i="43"/>
  <c r="Q18" i="43"/>
  <c r="Q19" i="43"/>
  <c r="Q20" i="43"/>
  <c r="Q21" i="43"/>
  <c r="Q22" i="43"/>
  <c r="Q23" i="43"/>
  <c r="Q24" i="43"/>
  <c r="Q25" i="43"/>
  <c r="Q8" i="43"/>
  <c r="F26" i="43"/>
  <c r="G26" i="43"/>
  <c r="H26" i="43"/>
  <c r="I26" i="43"/>
  <c r="J26" i="43"/>
  <c r="K9" i="43"/>
  <c r="K10" i="43"/>
  <c r="K11" i="43"/>
  <c r="K12" i="43"/>
  <c r="K13" i="43"/>
  <c r="K14" i="43"/>
  <c r="K15" i="43"/>
  <c r="K16" i="43"/>
  <c r="K17" i="43"/>
  <c r="K18" i="43"/>
  <c r="K19" i="43"/>
  <c r="K20" i="43"/>
  <c r="K21" i="43"/>
  <c r="K22" i="43"/>
  <c r="K23" i="43"/>
  <c r="K24" i="43"/>
  <c r="K25" i="43"/>
  <c r="K8" i="43"/>
  <c r="G26" i="18"/>
  <c r="K12" i="18"/>
  <c r="J25" i="18"/>
  <c r="I25" i="18"/>
  <c r="I24" i="18"/>
  <c r="K24" i="18" s="1"/>
  <c r="I23" i="18"/>
  <c r="K23" i="18" s="1"/>
  <c r="I22" i="18"/>
  <c r="K22" i="18" s="1"/>
  <c r="I21" i="18"/>
  <c r="K21" i="18" s="1"/>
  <c r="I20" i="18"/>
  <c r="K20" i="18" s="1"/>
  <c r="I19" i="18"/>
  <c r="K19" i="18" s="1"/>
  <c r="I18" i="18"/>
  <c r="K18" i="18" s="1"/>
  <c r="J17" i="18"/>
  <c r="I17" i="18"/>
  <c r="I16" i="18"/>
  <c r="K16" i="18" s="1"/>
  <c r="I15" i="18"/>
  <c r="K15" i="18" s="1"/>
  <c r="I14" i="18"/>
  <c r="K14" i="18" s="1"/>
  <c r="I13" i="18"/>
  <c r="K13" i="18" s="1"/>
  <c r="I11" i="18"/>
  <c r="K11" i="18" s="1"/>
  <c r="I10" i="18"/>
  <c r="K10" i="18" s="1"/>
  <c r="J9" i="18"/>
  <c r="I9" i="18"/>
  <c r="I8" i="18"/>
  <c r="I26" i="17"/>
  <c r="J26" i="17"/>
  <c r="K25" i="17"/>
  <c r="K9" i="17"/>
  <c r="K10" i="17"/>
  <c r="K11" i="17"/>
  <c r="K12" i="17"/>
  <c r="K13" i="17"/>
  <c r="K14" i="17"/>
  <c r="K15" i="17"/>
  <c r="K16" i="17"/>
  <c r="K17" i="17"/>
  <c r="K18" i="17"/>
  <c r="K19" i="17"/>
  <c r="K20" i="17"/>
  <c r="K21" i="17"/>
  <c r="K22" i="17"/>
  <c r="K23" i="17"/>
  <c r="K24" i="17"/>
  <c r="K8" i="17"/>
  <c r="I26" i="13"/>
  <c r="J26" i="13"/>
  <c r="K9" i="13"/>
  <c r="K10" i="13"/>
  <c r="K11" i="13"/>
  <c r="K12" i="13"/>
  <c r="K13" i="13"/>
  <c r="K14" i="13"/>
  <c r="K15" i="13"/>
  <c r="K16" i="13"/>
  <c r="K17" i="13"/>
  <c r="K18" i="13"/>
  <c r="K19" i="13"/>
  <c r="K20" i="13"/>
  <c r="K21" i="13"/>
  <c r="K22" i="13"/>
  <c r="K23" i="13"/>
  <c r="K24" i="13"/>
  <c r="K25" i="13"/>
  <c r="K8" i="13"/>
  <c r="G26" i="13"/>
  <c r="F26" i="13"/>
  <c r="H25" i="13"/>
  <c r="H24" i="13"/>
  <c r="H23" i="13"/>
  <c r="H22" i="13"/>
  <c r="H21" i="13"/>
  <c r="H20" i="13"/>
  <c r="H19" i="13"/>
  <c r="H18" i="13"/>
  <c r="H17" i="13"/>
  <c r="H16" i="13"/>
  <c r="H15" i="13"/>
  <c r="H14" i="13"/>
  <c r="H13" i="13"/>
  <c r="H12" i="13"/>
  <c r="H11" i="13"/>
  <c r="H10" i="13"/>
  <c r="H9" i="13"/>
  <c r="H8" i="13"/>
  <c r="F26" i="48"/>
  <c r="Q26" i="18" l="1"/>
  <c r="K25" i="18"/>
  <c r="N26" i="18"/>
  <c r="K26" i="13"/>
  <c r="Q26" i="43"/>
  <c r="K26" i="17"/>
  <c r="K26" i="43"/>
  <c r="Q26" i="44"/>
  <c r="Q9" i="45"/>
  <c r="Q17" i="45"/>
  <c r="Q22" i="45"/>
  <c r="Q25" i="45"/>
  <c r="H26" i="13"/>
  <c r="I26" i="18"/>
  <c r="Q14" i="45"/>
  <c r="P26" i="45"/>
  <c r="Q16" i="45"/>
  <c r="Q18" i="45"/>
  <c r="N26" i="45"/>
  <c r="K26" i="47"/>
  <c r="O26" i="45"/>
  <c r="Q8" i="45"/>
  <c r="M26" i="45"/>
  <c r="Q11" i="45"/>
  <c r="Q19" i="45"/>
  <c r="J26" i="18"/>
  <c r="K9" i="18"/>
  <c r="K17" i="18"/>
  <c r="K8" i="18"/>
  <c r="F26" i="59"/>
  <c r="G26" i="48"/>
  <c r="F26" i="47"/>
  <c r="F26" i="46"/>
  <c r="F25" i="58"/>
  <c r="Q26" i="45" l="1"/>
  <c r="K26" i="18"/>
  <c r="J26" i="66"/>
  <c r="I26" i="66"/>
  <c r="H26" i="66"/>
  <c r="G26" i="66"/>
  <c r="F26" i="66"/>
  <c r="J26" i="65"/>
  <c r="I26" i="65"/>
  <c r="H26" i="65"/>
  <c r="G26" i="65"/>
  <c r="F26" i="65"/>
  <c r="I26" i="64"/>
  <c r="H26" i="64"/>
  <c r="G26" i="64"/>
  <c r="F26" i="64"/>
  <c r="F27" i="63" l="1"/>
  <c r="I27" i="63"/>
  <c r="H27" i="63"/>
  <c r="G27" i="63"/>
  <c r="J26" i="62"/>
  <c r="I26" i="62"/>
  <c r="H26" i="62"/>
  <c r="G26" i="62"/>
  <c r="F26" i="62"/>
  <c r="J26" i="60"/>
  <c r="I26" i="60"/>
  <c r="H26" i="60"/>
  <c r="G26" i="60"/>
  <c r="F26" i="60"/>
  <c r="H26" i="59"/>
  <c r="G26" i="59"/>
  <c r="H26" i="48" l="1"/>
  <c r="H26" i="47"/>
  <c r="G26" i="47"/>
  <c r="H26" i="46"/>
  <c r="G26" i="46"/>
  <c r="H25" i="45"/>
  <c r="K25" i="45" s="1"/>
  <c r="G24" i="45"/>
  <c r="K24" i="45" s="1"/>
  <c r="I23" i="45"/>
  <c r="K23" i="45" s="1"/>
  <c r="I22" i="45"/>
  <c r="K22" i="45" s="1"/>
  <c r="I21" i="45"/>
  <c r="K21" i="45" s="1"/>
  <c r="I20" i="45"/>
  <c r="K20" i="45" s="1"/>
  <c r="I19" i="45"/>
  <c r="G19" i="45"/>
  <c r="I18" i="45"/>
  <c r="G18" i="45"/>
  <c r="K18" i="45" s="1"/>
  <c r="G17" i="45"/>
  <c r="K17" i="45" s="1"/>
  <c r="I16" i="45"/>
  <c r="G16" i="45"/>
  <c r="H15" i="45"/>
  <c r="K15" i="45" s="1"/>
  <c r="H14" i="45"/>
  <c r="G14" i="45"/>
  <c r="G13" i="45"/>
  <c r="K13" i="45" s="1"/>
  <c r="H11" i="45"/>
  <c r="G11" i="45"/>
  <c r="G10" i="45"/>
  <c r="K10" i="45" s="1"/>
  <c r="G9" i="45"/>
  <c r="K9" i="45" s="1"/>
  <c r="G8" i="45"/>
  <c r="F8" i="45"/>
  <c r="F26" i="45" s="1"/>
  <c r="F26" i="44"/>
  <c r="K25" i="44"/>
  <c r="K24" i="44"/>
  <c r="K23" i="44"/>
  <c r="K22" i="44"/>
  <c r="K21" i="44"/>
  <c r="K20" i="44"/>
  <c r="K19" i="44"/>
  <c r="K18" i="44"/>
  <c r="K17" i="44"/>
  <c r="K16" i="44"/>
  <c r="K15" i="44"/>
  <c r="K14" i="44"/>
  <c r="K13" i="44"/>
  <c r="K11" i="44"/>
  <c r="K10" i="44"/>
  <c r="K9" i="44"/>
  <c r="K8" i="44"/>
  <c r="F26" i="18"/>
  <c r="H25" i="18"/>
  <c r="H24" i="18"/>
  <c r="H23" i="18"/>
  <c r="H22" i="18"/>
  <c r="H21" i="18"/>
  <c r="H20" i="18"/>
  <c r="H19" i="18"/>
  <c r="H18" i="18"/>
  <c r="H17" i="18"/>
  <c r="H16" i="18"/>
  <c r="H15" i="18"/>
  <c r="H14" i="18"/>
  <c r="H13" i="18"/>
  <c r="H12" i="18"/>
  <c r="H11" i="18"/>
  <c r="H10" i="18"/>
  <c r="H9" i="18"/>
  <c r="H8" i="18"/>
  <c r="F26" i="17"/>
  <c r="G26" i="17"/>
  <c r="H25" i="17"/>
  <c r="H24" i="17"/>
  <c r="H23" i="17"/>
  <c r="H22" i="17"/>
  <c r="H21" i="17"/>
  <c r="H20" i="17"/>
  <c r="H19" i="17"/>
  <c r="H18" i="17"/>
  <c r="H17" i="17"/>
  <c r="H16" i="17"/>
  <c r="H15" i="17"/>
  <c r="H14" i="17"/>
  <c r="H13" i="17"/>
  <c r="H12" i="17"/>
  <c r="H11" i="17"/>
  <c r="H10" i="17"/>
  <c r="H9" i="17"/>
  <c r="H8" i="17"/>
  <c r="K11" i="45" l="1"/>
  <c r="K14" i="45"/>
  <c r="K8" i="45"/>
  <c r="K19" i="45"/>
  <c r="K16" i="45"/>
  <c r="K26" i="44"/>
  <c r="H26" i="18"/>
  <c r="G26" i="45"/>
  <c r="I26" i="45"/>
  <c r="H26" i="17"/>
  <c r="H26" i="45"/>
  <c r="K26" i="45" l="1"/>
</calcChain>
</file>

<file path=xl/sharedStrings.xml><?xml version="1.0" encoding="utf-8"?>
<sst xmlns="http://schemas.openxmlformats.org/spreadsheetml/2006/main" count="1634" uniqueCount="100">
  <si>
    <t>Jumlah</t>
  </si>
  <si>
    <t>Air Sugihan</t>
  </si>
  <si>
    <t>Pangkalan Lampam</t>
  </si>
  <si>
    <t>Pampangan</t>
  </si>
  <si>
    <t>Jejawi</t>
  </si>
  <si>
    <t>Sirah Pulau Padang</t>
  </si>
  <si>
    <t xml:space="preserve">Kayuagung </t>
  </si>
  <si>
    <t>Teluk Gelam</t>
  </si>
  <si>
    <t>Tanjung Lubuk</t>
  </si>
  <si>
    <t>Pedamaran Timur</t>
  </si>
  <si>
    <t xml:space="preserve">Pedamaran </t>
  </si>
  <si>
    <t>Cengal</t>
  </si>
  <si>
    <t>Tulung Selapan</t>
  </si>
  <si>
    <t>Mesuji Raya</t>
  </si>
  <si>
    <t>Mesuji Makmur</t>
  </si>
  <si>
    <t>Sungai Menang</t>
  </si>
  <si>
    <t>Mesuji</t>
  </si>
  <si>
    <t>Lempuing Jaya</t>
  </si>
  <si>
    <t>Lempuing</t>
  </si>
  <si>
    <t xml:space="preserve">Tahun </t>
  </si>
  <si>
    <t>No.</t>
  </si>
  <si>
    <t>Tadah Hujan</t>
  </si>
  <si>
    <t>Padi Sawah</t>
  </si>
  <si>
    <t>Jagung</t>
  </si>
  <si>
    <t>Ubi Kayu</t>
  </si>
  <si>
    <t>Ubi Jalar</t>
  </si>
  <si>
    <t>Jumlah Luas Panen Jagung, Ubi Kayu, dan Ubi Jalar (Ha)</t>
  </si>
  <si>
    <t>Jumlah Produksi Jagung, Ubi Kayu, dan Ubi Jalar (Ton)</t>
  </si>
  <si>
    <t xml:space="preserve">Padi Bukan Sawah </t>
  </si>
  <si>
    <t>Jumlah Luas Tanam Padi Menurut Komoditi (Ha)</t>
  </si>
  <si>
    <t>Jumlah Luas Panen Padi Menurut Komoditi (Ha)</t>
  </si>
  <si>
    <t>Jumlah Luas Tanam Padi Menurut Jenis Lahan (Ha)</t>
  </si>
  <si>
    <t>Jumlah Produksi Padi Menurut Komoditi (Ton)</t>
  </si>
  <si>
    <t>Jumlah Luas Panen Padi Menurut Jenis Lahan (Ha)</t>
  </si>
  <si>
    <t>Jumlah Produksi Padi Menurut Jenis Lahan (Ton)</t>
  </si>
  <si>
    <t>Kacang Tanah</t>
  </si>
  <si>
    <t>Kacang Kedele</t>
  </si>
  <si>
    <t>Kacang Hijau</t>
  </si>
  <si>
    <t>Kacang Panjang</t>
  </si>
  <si>
    <t>Buncis</t>
  </si>
  <si>
    <t>Mangga</t>
  </si>
  <si>
    <t>Jeruk</t>
  </si>
  <si>
    <t>Pepaya</t>
  </si>
  <si>
    <t>Sawo</t>
  </si>
  <si>
    <t>Durian</t>
  </si>
  <si>
    <t>Duku</t>
  </si>
  <si>
    <t>Jambu Biji</t>
  </si>
  <si>
    <t>Rambutan</t>
  </si>
  <si>
    <t>Pisang</t>
  </si>
  <si>
    <t>Nangka/ Cempedak</t>
  </si>
  <si>
    <t>Cabai Besar</t>
  </si>
  <si>
    <t>Cabai Kecil</t>
  </si>
  <si>
    <t>Tomat</t>
  </si>
  <si>
    <t>Terong</t>
  </si>
  <si>
    <t>Ketimun</t>
  </si>
  <si>
    <t>Kangkung</t>
  </si>
  <si>
    <t>Bayam</t>
  </si>
  <si>
    <t>Jumlah Luas Lahan yang Mengalami Puso (Ha)</t>
  </si>
  <si>
    <t xml:space="preserve"> -</t>
  </si>
  <si>
    <t>-</t>
  </si>
  <si>
    <t>Jumlah Luas Panen Mangga, Jeruk, Pepaya, Sawo dan Durian (Batang)</t>
  </si>
  <si>
    <t>Kecamatan</t>
  </si>
  <si>
    <t>Tabel 6.5</t>
  </si>
  <si>
    <t>Tabel 6.6</t>
  </si>
  <si>
    <t>Tabel 6.7</t>
  </si>
  <si>
    <t>Tabel 6.8</t>
  </si>
  <si>
    <t>Tabel 6.9</t>
  </si>
  <si>
    <t>Tabel 6.10</t>
  </si>
  <si>
    <t>Tabel 6.13</t>
  </si>
  <si>
    <t>Tabel 6.15</t>
  </si>
  <si>
    <t>Tabel 6.16</t>
  </si>
  <si>
    <t>Tabel 6.17</t>
  </si>
  <si>
    <t>Tabel 6.18</t>
  </si>
  <si>
    <t>Jumlah Luas Panen Kacang Panjang, Cabai Besar, Cabai Kecil, dan Tomat (Ha)</t>
  </si>
  <si>
    <t>Jumlah Luas Panen Terong, Ketimun, Kangkung, Bayam, dan Buncis (Ha)</t>
  </si>
  <si>
    <t>Tabel 6.11</t>
  </si>
  <si>
    <t>Jumlah Luas Panen Kacang Tanah, Kacang Kedele, dan Kacang Hijau (Ha)</t>
  </si>
  <si>
    <t>Tabel 6.12</t>
  </si>
  <si>
    <t>Jumlah Produksi Kacang Tanah, Kacang Kedele, dan Kacang Hijau (Ton)</t>
  </si>
  <si>
    <t>Irigasi</t>
  </si>
  <si>
    <t>Rawa Pasang Surut</t>
  </si>
  <si>
    <t>Rawa Lebak</t>
  </si>
  <si>
    <t>Tabel 6.2</t>
  </si>
  <si>
    <t>Ladang/ Huma</t>
  </si>
  <si>
    <t>Tabel 6.14</t>
  </si>
  <si>
    <t xml:space="preserve">  -</t>
  </si>
  <si>
    <t>Sumber: Dinas Ketahanan Pangan, Tanaman Pangan dan Holtikultura Kabupaten Ogan Komering Ilir, 2022</t>
  </si>
  <si>
    <t>Cabai Keriting</t>
  </si>
  <si>
    <t>Kabupaten Ogan Komering Ilir Tahun 2020-2022</t>
  </si>
  <si>
    <t>1,6</t>
  </si>
  <si>
    <t>Tabel 6.1</t>
  </si>
  <si>
    <t>Tabel 6.3</t>
  </si>
  <si>
    <t>puso di akhir tahun 2021 krn hujan ekstrim menyebabkan banjir</t>
  </si>
  <si>
    <t>Luas Panen Duku, Nangka/Cempedak, Jambu Biji, Rambutan dan Pisang (Ton)</t>
  </si>
  <si>
    <t>Tabel 6.19</t>
  </si>
  <si>
    <t>Tabel 6.4</t>
  </si>
  <si>
    <t>Jumlah Produksi Duku, Nangka/Cempedak, Jambu Biji, Rambutan dan Pisang (Kuintal)</t>
  </si>
  <si>
    <t>Jumlah Produksi Kacang Panjang, Cabai Besar, Cabai Kecil, dan Tomat (Kuintal)</t>
  </si>
  <si>
    <t>Jumlah Produksi Terong, Ketimun, Kangkung, Bayam, dan Buncis (Kuintal)</t>
  </si>
  <si>
    <t>Jumlah Produksi Mangga, Jeruk, Pepaya, Sawo dan Durian (Kuintal)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</si>
</sst>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_);_(* \(#,##0\);_(* &quot;-&quot;_);_(@_)"/>
  </numFmts>
  <fonts count="20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9"/>
      <color theme="1"/>
      <name val="Calibri"/>
      <family val="2"/>
      <scheme val="minor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8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7"/>
      <color theme="1"/>
      <name val="Calibri"/>
      <family val="2"/>
      <charset val="1"/>
    </font>
    <font>
      <sz val="12"/>
      <color theme="1"/>
      <name val="Calibri"/>
      <family val="2"/>
      <charset val="1"/>
      <scheme val="minor"/>
    </font>
    <font>
      <sz val="12"/>
      <color rgb="FF000000"/>
      <name val="Arial"/>
      <family val="2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164" fontId="8" fillId="0" borderId="0" applyFont="0" applyFill="0" applyBorder="0" applyAlignment="0" applyProtection="0"/>
    <xf numFmtId="0" fontId="16" fillId="0" borderId="0" applyProtection="0">
      <alignment horizontal="right" vertical="center" indent="5"/>
    </xf>
  </cellStyleXfs>
  <cellXfs count="116">
    <xf numFmtId="0" fontId="0" fillId="0" borderId="0" xfId="0"/>
    <xf numFmtId="0" fontId="1" fillId="0" borderId="1" xfId="0" applyFont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quotePrefix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textRotation="90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1" fillId="0" borderId="0" xfId="0" applyFont="1" applyAlignment="1">
      <alignment vertical="center"/>
    </xf>
    <xf numFmtId="164" fontId="0" fillId="0" borderId="0" xfId="0" applyNumberFormat="1"/>
    <xf numFmtId="3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4" fontId="1" fillId="0" borderId="0" xfId="0" applyNumberFormat="1" applyFont="1" applyAlignment="1">
      <alignment vertical="center"/>
    </xf>
    <xf numFmtId="0" fontId="4" fillId="0" borderId="0" xfId="0" applyFont="1"/>
    <xf numFmtId="0" fontId="5" fillId="0" borderId="0" xfId="0" applyFont="1" applyAlignment="1">
      <alignment vertical="center"/>
    </xf>
    <xf numFmtId="0" fontId="2" fillId="0" borderId="0" xfId="0" applyFont="1"/>
    <xf numFmtId="3" fontId="0" fillId="0" borderId="0" xfId="0" applyNumberFormat="1"/>
    <xf numFmtId="3" fontId="6" fillId="0" borderId="1" xfId="0" applyNumberFormat="1" applyFont="1" applyBorder="1" applyAlignment="1">
      <alignment horizontal="center" vertical="center"/>
    </xf>
    <xf numFmtId="0" fontId="8" fillId="0" borderId="0" xfId="0" applyFont="1"/>
    <xf numFmtId="0" fontId="9" fillId="0" borderId="1" xfId="0" applyFont="1" applyBorder="1" applyAlignment="1">
      <alignment horizontal="center" vertical="center" textRotation="90" wrapText="1"/>
    </xf>
    <xf numFmtId="0" fontId="9" fillId="0" borderId="1" xfId="0" applyFont="1" applyBorder="1" applyAlignment="1">
      <alignment horizontal="center" vertical="center"/>
    </xf>
    <xf numFmtId="3" fontId="9" fillId="0" borderId="1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0" borderId="0" xfId="0" applyFont="1"/>
    <xf numFmtId="3" fontId="8" fillId="0" borderId="0" xfId="0" applyNumberFormat="1" applyFont="1"/>
    <xf numFmtId="1" fontId="8" fillId="0" borderId="0" xfId="0" applyNumberFormat="1" applyFont="1"/>
    <xf numFmtId="0" fontId="12" fillId="0" borderId="0" xfId="0" applyFont="1" applyAlignment="1">
      <alignment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3" fontId="12" fillId="0" borderId="1" xfId="0" applyNumberFormat="1" applyFont="1" applyBorder="1" applyAlignment="1">
      <alignment horizontal="center" vertical="center"/>
    </xf>
    <xf numFmtId="164" fontId="12" fillId="0" borderId="0" xfId="0" applyNumberFormat="1" applyFont="1" applyAlignment="1">
      <alignment vertical="center"/>
    </xf>
    <xf numFmtId="3" fontId="12" fillId="0" borderId="0" xfId="0" applyNumberFormat="1" applyFont="1" applyAlignment="1">
      <alignment vertical="center"/>
    </xf>
    <xf numFmtId="0" fontId="14" fillId="0" borderId="0" xfId="0" applyFont="1"/>
    <xf numFmtId="0" fontId="15" fillId="0" borderId="1" xfId="0" applyFont="1" applyBorder="1" applyAlignment="1">
      <alignment horizontal="center" vertical="center" textRotation="90" wrapText="1"/>
    </xf>
    <xf numFmtId="0" fontId="15" fillId="0" borderId="1" xfId="0" applyFont="1" applyBorder="1" applyAlignment="1">
      <alignment horizontal="center" vertical="center"/>
    </xf>
    <xf numFmtId="0" fontId="6" fillId="0" borderId="0" xfId="0" applyFont="1"/>
    <xf numFmtId="164" fontId="1" fillId="0" borderId="1" xfId="0" applyNumberFormat="1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3" fontId="14" fillId="0" borderId="0" xfId="0" applyNumberFormat="1" applyFont="1"/>
    <xf numFmtId="0" fontId="1" fillId="0" borderId="6" xfId="1" applyNumberFormat="1" applyFont="1" applyBorder="1" applyAlignment="1">
      <alignment horizontal="center" vertical="center"/>
    </xf>
    <xf numFmtId="1" fontId="1" fillId="0" borderId="6" xfId="1" applyNumberFormat="1" applyFont="1" applyBorder="1" applyAlignment="1">
      <alignment horizontal="center" vertical="center"/>
    </xf>
    <xf numFmtId="0" fontId="1" fillId="0" borderId="1" xfId="1" applyNumberFormat="1" applyFont="1" applyBorder="1" applyAlignment="1">
      <alignment horizontal="center" vertical="center"/>
    </xf>
    <xf numFmtId="1" fontId="1" fillId="0" borderId="1" xfId="1" applyNumberFormat="1" applyFont="1" applyBorder="1" applyAlignment="1">
      <alignment horizontal="center" vertical="center"/>
    </xf>
    <xf numFmtId="0" fontId="1" fillId="0" borderId="5" xfId="1" applyNumberFormat="1" applyFont="1" applyBorder="1" applyAlignment="1">
      <alignment horizontal="center" vertical="center"/>
    </xf>
    <xf numFmtId="1" fontId="1" fillId="0" borderId="5" xfId="1" applyNumberFormat="1" applyFont="1" applyBorder="1" applyAlignment="1">
      <alignment horizontal="center" vertical="center"/>
    </xf>
    <xf numFmtId="3" fontId="1" fillId="0" borderId="4" xfId="0" applyNumberFormat="1" applyFont="1" applyBorder="1" applyAlignment="1">
      <alignment horizontal="center" vertical="center"/>
    </xf>
    <xf numFmtId="3" fontId="1" fillId="0" borderId="6" xfId="1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3" fontId="1" fillId="0" borderId="1" xfId="2" applyNumberFormat="1" applyFont="1" applyBorder="1" applyAlignment="1" applyProtection="1">
      <alignment horizontal="center" vertical="center"/>
      <protection locked="0"/>
    </xf>
    <xf numFmtId="1" fontId="1" fillId="0" borderId="1" xfId="2" applyNumberFormat="1" applyFont="1" applyBorder="1" applyAlignment="1" applyProtection="1">
      <alignment horizontal="center" vertical="center"/>
      <protection locked="0"/>
    </xf>
    <xf numFmtId="1" fontId="1" fillId="0" borderId="1" xfId="2" quotePrefix="1" applyNumberFormat="1" applyFont="1" applyBorder="1" applyAlignment="1" applyProtection="1">
      <alignment horizontal="center" vertical="center"/>
      <protection locked="0"/>
    </xf>
    <xf numFmtId="3" fontId="1" fillId="0" borderId="1" xfId="0" quotePrefix="1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textRotation="90" wrapText="1"/>
    </xf>
    <xf numFmtId="3" fontId="18" fillId="0" borderId="1" xfId="0" applyNumberFormat="1" applyFont="1" applyBorder="1" applyAlignment="1">
      <alignment horizontal="center" vertical="center"/>
    </xf>
    <xf numFmtId="3" fontId="0" fillId="0" borderId="1" xfId="0" applyNumberFormat="1" applyBorder="1" applyAlignment="1">
      <alignment horizontal="center"/>
    </xf>
    <xf numFmtId="3" fontId="1" fillId="0" borderId="1" xfId="0" applyNumberFormat="1" applyFont="1" applyBorder="1" applyAlignment="1">
      <alignment horizontal="center"/>
    </xf>
    <xf numFmtId="3" fontId="6" fillId="0" borderId="1" xfId="0" applyNumberFormat="1" applyFont="1" applyBorder="1" applyAlignment="1">
      <alignment horizontal="center"/>
    </xf>
    <xf numFmtId="3" fontId="17" fillId="0" borderId="6" xfId="1" applyNumberFormat="1" applyFont="1" applyBorder="1" applyAlignment="1">
      <alignment horizontal="center" vertical="center"/>
    </xf>
    <xf numFmtId="3" fontId="18" fillId="0" borderId="6" xfId="1" applyNumberFormat="1" applyFont="1" applyBorder="1" applyAlignment="1" applyProtection="1">
      <alignment horizontal="center" vertical="center"/>
    </xf>
    <xf numFmtId="3" fontId="1" fillId="0" borderId="1" xfId="1" applyNumberFormat="1" applyFont="1" applyBorder="1" applyAlignment="1">
      <alignment horizontal="center" vertical="center"/>
    </xf>
    <xf numFmtId="3" fontId="17" fillId="0" borderId="1" xfId="1" applyNumberFormat="1" applyFont="1" applyBorder="1" applyAlignment="1">
      <alignment horizontal="center" vertical="center"/>
    </xf>
    <xf numFmtId="3" fontId="1" fillId="0" borderId="5" xfId="1" applyNumberFormat="1" applyFont="1" applyBorder="1" applyAlignment="1">
      <alignment horizontal="center" vertical="center"/>
    </xf>
    <xf numFmtId="3" fontId="1" fillId="0" borderId="6" xfId="1" quotePrefix="1" applyNumberFormat="1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/>
    </xf>
    <xf numFmtId="0" fontId="1" fillId="0" borderId="0" xfId="0" applyFont="1"/>
    <xf numFmtId="0" fontId="19" fillId="0" borderId="0" xfId="0" applyFont="1"/>
    <xf numFmtId="3" fontId="19" fillId="0" borderId="1" xfId="0" applyNumberFormat="1" applyFont="1" applyBorder="1" applyAlignment="1">
      <alignment horizontal="center"/>
    </xf>
    <xf numFmtId="3" fontId="1" fillId="0" borderId="8" xfId="2" applyNumberFormat="1" applyFont="1" applyBorder="1" applyAlignment="1" applyProtection="1">
      <alignment horizontal="center" vertical="center"/>
      <protection locked="0"/>
    </xf>
    <xf numFmtId="1" fontId="18" fillId="0" borderId="1" xfId="0" applyNumberFormat="1" applyFont="1" applyBorder="1" applyAlignment="1">
      <alignment horizontal="center" vertical="center"/>
    </xf>
    <xf numFmtId="1" fontId="18" fillId="0" borderId="1" xfId="1" applyNumberFormat="1" applyFont="1" applyBorder="1" applyAlignment="1" applyProtection="1">
      <alignment horizontal="center" vertical="center"/>
    </xf>
    <xf numFmtId="1" fontId="18" fillId="0" borderId="5" xfId="1" applyNumberFormat="1" applyFont="1" applyBorder="1" applyAlignment="1" applyProtection="1">
      <alignment horizontal="center" vertical="center"/>
    </xf>
    <xf numFmtId="0" fontId="8" fillId="0" borderId="9" xfId="0" applyFont="1" applyBorder="1"/>
    <xf numFmtId="3" fontId="18" fillId="0" borderId="9" xfId="0" applyNumberFormat="1" applyFont="1" applyBorder="1" applyAlignment="1">
      <alignment horizontal="center" vertical="center"/>
    </xf>
    <xf numFmtId="0" fontId="6" fillId="0" borderId="10" xfId="0" applyFont="1" applyBorder="1"/>
    <xf numFmtId="3" fontId="18" fillId="0" borderId="0" xfId="0" applyNumberFormat="1" applyFont="1" applyAlignment="1">
      <alignment horizontal="center" vertical="center"/>
    </xf>
    <xf numFmtId="3" fontId="1" fillId="0" borderId="0" xfId="0" applyNumberFormat="1" applyFont="1" applyAlignment="1">
      <alignment horizontal="center" vertical="center"/>
    </xf>
    <xf numFmtId="0" fontId="0" fillId="0" borderId="1" xfId="0" applyBorder="1"/>
    <xf numFmtId="3" fontId="0" fillId="0" borderId="1" xfId="0" applyNumberFormat="1" applyBorder="1"/>
    <xf numFmtId="0" fontId="3" fillId="0" borderId="1" xfId="0" applyFont="1" applyBorder="1" applyAlignment="1">
      <alignment horizontal="right" vertical="center" wrapText="1"/>
    </xf>
    <xf numFmtId="3" fontId="1" fillId="0" borderId="0" xfId="2" applyNumberFormat="1" applyFont="1" applyAlignment="1" applyProtection="1">
      <alignment horizontal="center" vertical="center"/>
      <protection locked="0"/>
    </xf>
    <xf numFmtId="0" fontId="5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left" vertical="center"/>
    </xf>
    <xf numFmtId="0" fontId="12" fillId="0" borderId="1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9" fillId="0" borderId="7" xfId="0" applyFont="1" applyBorder="1" applyAlignment="1">
      <alignment horizontal="center"/>
    </xf>
    <xf numFmtId="0" fontId="19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3" fillId="0" borderId="0" xfId="0" applyFont="1" applyAlignment="1">
      <alignment horizontal="center" vertical="center"/>
    </xf>
    <xf numFmtId="0" fontId="15" fillId="0" borderId="1" xfId="0" applyFont="1" applyBorder="1" applyAlignment="1">
      <alignment horizontal="left" vertical="center"/>
    </xf>
    <xf numFmtId="0" fontId="15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2" fillId="0" borderId="10" xfId="0" applyFont="1" applyBorder="1" applyAlignment="1">
      <alignment horizontal="left"/>
    </xf>
    <xf numFmtId="0" fontId="14" fillId="0" borderId="7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15" fillId="0" borderId="6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</cellXfs>
  <cellStyles count="3">
    <cellStyle name="Comma [0]" xfId="1" builtinId="6"/>
    <cellStyle name="isi tabel" xfId="2" xr:uid="{00000000-0005-0000-0000-000001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7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2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6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29" Type="http://schemas.openxmlformats.org/officeDocument/2006/relationships/externalLink" Target="externalLinks/externalLink1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5.xml"/><Relationship Id="rId32" Type="http://schemas.openxmlformats.org/officeDocument/2006/relationships/externalLink" Target="externalLinks/externalLink1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4.xml"/><Relationship Id="rId28" Type="http://schemas.openxmlformats.org/officeDocument/2006/relationships/externalLink" Target="externalLinks/externalLink9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3.xml"/><Relationship Id="rId27" Type="http://schemas.openxmlformats.org/officeDocument/2006/relationships/externalLink" Target="externalLinks/externalLink8.xml"/><Relationship Id="rId30" Type="http://schemas.openxmlformats.org/officeDocument/2006/relationships/externalLink" Target="externalLinks/externalLink11.xml"/><Relationship Id="rId35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APPEDA%202020/SOFT%20COPY%20SEKTORAL%202019/Pertanian%20(Data%20Sektoral)%202019%20-%20EDIT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38771aea6e1ee70d/Dokumen/PERENCANAAN/2022/Data%20Sektoral/Buah%20Kecamatan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38771aea6e1ee70d/Dokumen/PERENCANAAN/2022/Data%20Sektoral/Sayur%20Kecamatan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abil/AppData/Local/Temp/Temp1_SBS-T-a-0-2021-16020-0_20221117143635.zip/SBS-T-a-0-2022-1602010-0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38771aea6e1ee70d/Dokumen/PERENCANAAN/2022/Hortikultura%20Sayuran%20_%20Data%20Sektoral%20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OVA/Downloads/Pertanian%20(Data%20Sektoral)%20202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erencanaan/Downloads/Pertanian%20DATA%20SEKTORAL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BAPPEDA%202019/SOFT%20COPY%20DATA%20SEKTORAL/Pertanian%20(Data%20Sektoral)%2020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X455L/Downloads/Rekap%20SP%20-%20Jagung%20(1)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abil/Downloads/Telegram%20Desktop/Pertanian%20(Data%20Sektoral)%202021%20(2)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abil/Downloads/Telegram%20Desktop/Pertanian%20(Data%20Sektoral)%202021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abil/AppData/Local/Temp/Temp1_BUAH.zip/BST-T-a-0-2022-1602010-0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PERENCANAAN/2022/Data%20Sektoral/Hortikultura%20Buah%20_%20Data%20Sektoral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nam"/>
      <sheetName val="Panen"/>
      <sheetName val="Produksi"/>
      <sheetName val="Tanam (2)"/>
      <sheetName val="Panen (2)"/>
      <sheetName val="Produksi (2)"/>
      <sheetName val="Puso"/>
      <sheetName val="Panen Jagung,ubi"/>
      <sheetName val="Produksi Jagung,ubi"/>
      <sheetName val="Panen Kacang"/>
      <sheetName val="Produksi Kacang"/>
      <sheetName val="Panen Buah"/>
      <sheetName val="Produksi Buah"/>
      <sheetName val="Produksi Buah (2)"/>
      <sheetName val="Panen sayur"/>
      <sheetName val="Produksi sayur"/>
      <sheetName val="Panen sayur (2)"/>
      <sheetName val="Produksi sayur (2)"/>
      <sheetName val="Sheet1"/>
    </sheetNames>
    <sheetDataSet>
      <sheetData sheetId="0"/>
      <sheetData sheetId="1">
        <row r="8">
          <cell r="L8">
            <v>17600</v>
          </cell>
        </row>
        <row r="9">
          <cell r="L9">
            <v>17874</v>
          </cell>
          <cell r="M9">
            <v>15</v>
          </cell>
        </row>
        <row r="10">
          <cell r="L10">
            <v>2045</v>
          </cell>
        </row>
        <row r="11">
          <cell r="L11">
            <v>14324</v>
          </cell>
        </row>
        <row r="13">
          <cell r="L13">
            <v>181</v>
          </cell>
        </row>
        <row r="14">
          <cell r="L14">
            <v>3223</v>
          </cell>
        </row>
        <row r="15">
          <cell r="L15">
            <v>3501</v>
          </cell>
        </row>
        <row r="16">
          <cell r="L16">
            <v>8575</v>
          </cell>
        </row>
        <row r="17">
          <cell r="L17">
            <v>234</v>
          </cell>
          <cell r="M17">
            <v>334</v>
          </cell>
        </row>
        <row r="18">
          <cell r="L18">
            <v>24323</v>
          </cell>
        </row>
        <row r="19">
          <cell r="L19">
            <v>3882</v>
          </cell>
        </row>
        <row r="20">
          <cell r="L20">
            <v>4266</v>
          </cell>
        </row>
        <row r="21">
          <cell r="L21">
            <v>7434</v>
          </cell>
        </row>
        <row r="22">
          <cell r="L22">
            <v>9227</v>
          </cell>
        </row>
        <row r="23">
          <cell r="L23">
            <v>10816</v>
          </cell>
        </row>
        <row r="24">
          <cell r="L24">
            <v>2165</v>
          </cell>
        </row>
        <row r="25">
          <cell r="L25">
            <v>17088</v>
          </cell>
          <cell r="M25">
            <v>3300</v>
          </cell>
        </row>
      </sheetData>
      <sheetData sheetId="2"/>
      <sheetData sheetId="3"/>
      <sheetData sheetId="4">
        <row r="8">
          <cell r="R8">
            <v>10749</v>
          </cell>
          <cell r="S8">
            <v>6851</v>
          </cell>
        </row>
        <row r="9">
          <cell r="S9">
            <v>17874</v>
          </cell>
          <cell r="V9">
            <v>15</v>
          </cell>
        </row>
        <row r="10">
          <cell r="S10">
            <v>2045</v>
          </cell>
        </row>
        <row r="11">
          <cell r="S11">
            <v>1716</v>
          </cell>
          <cell r="T11">
            <v>12608</v>
          </cell>
        </row>
        <row r="13">
          <cell r="S13">
            <v>181</v>
          </cell>
        </row>
        <row r="14">
          <cell r="S14">
            <v>189</v>
          </cell>
          <cell r="T14">
            <v>3034</v>
          </cell>
        </row>
        <row r="15">
          <cell r="T15">
            <v>3501</v>
          </cell>
        </row>
        <row r="16">
          <cell r="S16">
            <v>1303</v>
          </cell>
          <cell r="U16">
            <v>7272</v>
          </cell>
        </row>
        <row r="17">
          <cell r="S17">
            <v>234</v>
          </cell>
          <cell r="V17">
            <v>334</v>
          </cell>
        </row>
        <row r="18">
          <cell r="S18">
            <v>2615</v>
          </cell>
          <cell r="U18">
            <v>21708</v>
          </cell>
        </row>
        <row r="19">
          <cell r="S19">
            <v>717</v>
          </cell>
          <cell r="U19">
            <v>3165</v>
          </cell>
        </row>
        <row r="20">
          <cell r="U20">
            <v>4266</v>
          </cell>
        </row>
        <row r="21">
          <cell r="U21">
            <v>7434</v>
          </cell>
        </row>
        <row r="22">
          <cell r="S22">
            <v>312</v>
          </cell>
          <cell r="U22">
            <v>8915</v>
          </cell>
        </row>
        <row r="23">
          <cell r="U23">
            <v>10816</v>
          </cell>
        </row>
        <row r="24">
          <cell r="S24">
            <v>2165</v>
          </cell>
        </row>
        <row r="25">
          <cell r="T25">
            <v>17088</v>
          </cell>
          <cell r="V25">
            <v>3300</v>
          </cell>
        </row>
      </sheetData>
      <sheetData sheetId="5"/>
      <sheetData sheetId="6"/>
      <sheetData sheetId="7">
        <row r="8">
          <cell r="N8">
            <v>14</v>
          </cell>
        </row>
        <row r="12">
          <cell r="N12">
            <v>10</v>
          </cell>
        </row>
        <row r="13">
          <cell r="N13">
            <v>7</v>
          </cell>
        </row>
        <row r="14">
          <cell r="N14">
            <v>6</v>
          </cell>
        </row>
        <row r="15">
          <cell r="N15">
            <v>14</v>
          </cell>
        </row>
        <row r="16">
          <cell r="N16">
            <v>23</v>
          </cell>
        </row>
        <row r="17">
          <cell r="N17">
            <v>4</v>
          </cell>
        </row>
        <row r="20">
          <cell r="N20">
            <v>4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mpuing"/>
      <sheetName val="Lempuing Jaya"/>
      <sheetName val="Mesuji"/>
      <sheetName val="Sungai Menang"/>
      <sheetName val="Mesuji Makmur"/>
      <sheetName val="Mesuji Raya"/>
      <sheetName val="Tulung Selapan"/>
      <sheetName val="Cengal"/>
      <sheetName val="Pedamaran"/>
      <sheetName val="Petir"/>
      <sheetName val="Tj Lubuk"/>
      <sheetName val="Teluk Gelam"/>
      <sheetName val="Kayuagung"/>
      <sheetName val="SP Padang"/>
      <sheetName val="Jejawi"/>
      <sheetName val="Pampangan"/>
      <sheetName val="Pk Lampam"/>
      <sheetName val="Air Sugihan"/>
    </sheetNames>
    <sheetDataSet>
      <sheetData sheetId="0" refreshError="1">
        <row r="14">
          <cell r="N14">
            <v>40</v>
          </cell>
          <cell r="O14">
            <v>243</v>
          </cell>
        </row>
        <row r="15">
          <cell r="O15">
            <v>2690</v>
          </cell>
        </row>
        <row r="17">
          <cell r="O17">
            <v>897</v>
          </cell>
        </row>
        <row r="21">
          <cell r="O21">
            <v>2254</v>
          </cell>
        </row>
        <row r="23">
          <cell r="O23">
            <v>68966</v>
          </cell>
        </row>
        <row r="26">
          <cell r="O26">
            <v>3407</v>
          </cell>
        </row>
        <row r="28">
          <cell r="O28">
            <v>1029</v>
          </cell>
        </row>
        <row r="30">
          <cell r="N30">
            <v>3501</v>
          </cell>
          <cell r="O30">
            <v>2689</v>
          </cell>
        </row>
        <row r="31">
          <cell r="O31">
            <v>22088</v>
          </cell>
        </row>
        <row r="33">
          <cell r="O33">
            <v>1718</v>
          </cell>
        </row>
      </sheetData>
      <sheetData sheetId="1" refreshError="1"/>
      <sheetData sheetId="2" refreshError="1">
        <row r="15">
          <cell r="O15">
            <v>246</v>
          </cell>
        </row>
        <row r="17">
          <cell r="O17">
            <v>100</v>
          </cell>
        </row>
        <row r="21">
          <cell r="O21">
            <v>3650</v>
          </cell>
        </row>
        <row r="23">
          <cell r="O23">
            <v>7008</v>
          </cell>
        </row>
        <row r="26">
          <cell r="O26">
            <v>2196</v>
          </cell>
        </row>
        <row r="28">
          <cell r="O28">
            <v>1772</v>
          </cell>
        </row>
        <row r="30">
          <cell r="N30">
            <v>2000</v>
          </cell>
          <cell r="O30">
            <v>1600</v>
          </cell>
        </row>
        <row r="31">
          <cell r="O31">
            <v>2822</v>
          </cell>
        </row>
        <row r="33">
          <cell r="O33">
            <v>420</v>
          </cell>
        </row>
      </sheetData>
      <sheetData sheetId="3" refreshError="1">
        <row r="30">
          <cell r="N30">
            <v>261</v>
          </cell>
        </row>
      </sheetData>
      <sheetData sheetId="4" refreshError="1">
        <row r="30">
          <cell r="N30">
            <v>1000</v>
          </cell>
        </row>
      </sheetData>
      <sheetData sheetId="5" refreshError="1">
        <row r="17">
          <cell r="O17">
            <v>65.599999999999994</v>
          </cell>
        </row>
        <row r="26">
          <cell r="O26">
            <v>8220</v>
          </cell>
        </row>
        <row r="30">
          <cell r="N30">
            <v>28380</v>
          </cell>
          <cell r="O30">
            <v>22704</v>
          </cell>
        </row>
        <row r="31">
          <cell r="O31">
            <v>5390</v>
          </cell>
        </row>
      </sheetData>
      <sheetData sheetId="6" refreshError="1">
        <row r="14">
          <cell r="N14">
            <v>325</v>
          </cell>
        </row>
        <row r="30">
          <cell r="N30">
            <v>21790</v>
          </cell>
          <cell r="O30">
            <v>10617</v>
          </cell>
        </row>
      </sheetData>
      <sheetData sheetId="7" refreshError="1">
        <row r="14">
          <cell r="N14">
            <v>900</v>
          </cell>
          <cell r="O14">
            <v>1350</v>
          </cell>
        </row>
      </sheetData>
      <sheetData sheetId="8" refreshError="1">
        <row r="14">
          <cell r="N14">
            <v>560</v>
          </cell>
          <cell r="O14">
            <v>1549</v>
          </cell>
        </row>
        <row r="17">
          <cell r="O17">
            <v>55</v>
          </cell>
        </row>
        <row r="26">
          <cell r="O26">
            <v>341</v>
          </cell>
        </row>
        <row r="30">
          <cell r="N30">
            <v>4240</v>
          </cell>
          <cell r="O30">
            <v>2269</v>
          </cell>
        </row>
        <row r="31">
          <cell r="O31">
            <v>270</v>
          </cell>
        </row>
      </sheetData>
      <sheetData sheetId="9" refreshError="1">
        <row r="14">
          <cell r="N14">
            <v>10</v>
          </cell>
          <cell r="O14">
            <v>15</v>
          </cell>
        </row>
        <row r="17">
          <cell r="O17">
            <v>66</v>
          </cell>
        </row>
        <row r="26">
          <cell r="O26">
            <v>697</v>
          </cell>
        </row>
        <row r="30">
          <cell r="N30">
            <v>1650</v>
          </cell>
          <cell r="O30">
            <v>1157</v>
          </cell>
        </row>
        <row r="31">
          <cell r="O31">
            <v>855</v>
          </cell>
        </row>
      </sheetData>
      <sheetData sheetId="10" refreshError="1">
        <row r="30">
          <cell r="N30">
            <v>60540</v>
          </cell>
          <cell r="O30">
            <v>48808</v>
          </cell>
        </row>
      </sheetData>
      <sheetData sheetId="11" refreshError="1"/>
      <sheetData sheetId="12" refreshError="1">
        <row r="30">
          <cell r="N30">
            <v>1</v>
          </cell>
        </row>
      </sheetData>
      <sheetData sheetId="13" refreshError="1">
        <row r="14">
          <cell r="N14">
            <v>8000</v>
          </cell>
        </row>
        <row r="17">
          <cell r="O17">
            <v>104</v>
          </cell>
        </row>
        <row r="30">
          <cell r="N30">
            <v>20000</v>
          </cell>
          <cell r="O30">
            <v>3300</v>
          </cell>
        </row>
      </sheetData>
      <sheetData sheetId="14" refreshError="1"/>
      <sheetData sheetId="15" refreshError="1">
        <row r="14">
          <cell r="N14">
            <v>10000</v>
          </cell>
          <cell r="O14">
            <v>8751.2999999999993</v>
          </cell>
        </row>
        <row r="15">
          <cell r="O15">
            <v>265</v>
          </cell>
        </row>
        <row r="17">
          <cell r="O17">
            <v>100.09</v>
          </cell>
        </row>
        <row r="21">
          <cell r="O21">
            <v>1120</v>
          </cell>
        </row>
        <row r="28">
          <cell r="O28">
            <v>267</v>
          </cell>
        </row>
        <row r="30">
          <cell r="N30">
            <v>24117</v>
          </cell>
          <cell r="O30">
            <v>5251.85</v>
          </cell>
        </row>
        <row r="31">
          <cell r="O31">
            <v>8740</v>
          </cell>
        </row>
        <row r="33">
          <cell r="O33">
            <v>96.79</v>
          </cell>
        </row>
      </sheetData>
      <sheetData sheetId="16" refreshError="1">
        <row r="30">
          <cell r="N30">
            <v>10</v>
          </cell>
        </row>
      </sheetData>
      <sheetData sheetId="17" refreshError="1">
        <row r="15">
          <cell r="O15">
            <v>49</v>
          </cell>
        </row>
        <row r="17">
          <cell r="O17">
            <v>0</v>
          </cell>
        </row>
        <row r="21">
          <cell r="O21">
            <v>3771</v>
          </cell>
        </row>
        <row r="23">
          <cell r="O23">
            <v>866</v>
          </cell>
        </row>
        <row r="26">
          <cell r="O26">
            <v>601</v>
          </cell>
        </row>
        <row r="30">
          <cell r="N30">
            <v>1205</v>
          </cell>
          <cell r="O30">
            <v>241</v>
          </cell>
        </row>
        <row r="33">
          <cell r="O33">
            <v>1374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mpuing"/>
      <sheetName val="Lempuing Jayaa"/>
      <sheetName val="Mesuji"/>
      <sheetName val="Sungai Menang"/>
      <sheetName val="Mesuji Makmur"/>
      <sheetName val="Mesuji Raya"/>
      <sheetName val="Tulung Selapan"/>
      <sheetName val="Cengal"/>
      <sheetName val="Pedamaran"/>
      <sheetName val="Petir"/>
      <sheetName val="Tj Lubuk"/>
      <sheetName val="Teluk Gelam"/>
      <sheetName val="Kayuagung"/>
      <sheetName val="SP Padang"/>
      <sheetName val="Jejawi"/>
      <sheetName val="Pampangan"/>
      <sheetName val="Pangkalan Lampam"/>
      <sheetName val="Air Sugihan"/>
    </sheetNames>
    <sheetDataSet>
      <sheetData sheetId="0">
        <row r="15">
          <cell r="BB15">
            <v>27.75</v>
          </cell>
          <cell r="BD15">
            <v>1101</v>
          </cell>
        </row>
        <row r="16">
          <cell r="BB16">
            <v>12.75</v>
          </cell>
        </row>
        <row r="33">
          <cell r="BB33">
            <v>12</v>
          </cell>
        </row>
      </sheetData>
      <sheetData sheetId="1">
        <row r="15">
          <cell r="BD15">
            <v>180</v>
          </cell>
        </row>
        <row r="33">
          <cell r="BB33">
            <v>1</v>
          </cell>
          <cell r="BD33">
            <v>100</v>
          </cell>
        </row>
      </sheetData>
      <sheetData sheetId="2">
        <row r="14">
          <cell r="BB14">
            <v>7.25</v>
          </cell>
        </row>
        <row r="15">
          <cell r="BB15">
            <v>1.5</v>
          </cell>
          <cell r="BD15">
            <v>45</v>
          </cell>
        </row>
      </sheetData>
      <sheetData sheetId="3">
        <row r="15">
          <cell r="BD15">
            <v>198</v>
          </cell>
        </row>
        <row r="16">
          <cell r="BD16">
            <v>141</v>
          </cell>
        </row>
      </sheetData>
      <sheetData sheetId="4">
        <row r="14">
          <cell r="BD14">
            <v>152</v>
          </cell>
        </row>
        <row r="15">
          <cell r="BD15">
            <v>92</v>
          </cell>
        </row>
      </sheetData>
      <sheetData sheetId="5">
        <row r="15">
          <cell r="BD15">
            <v>190</v>
          </cell>
        </row>
      </sheetData>
      <sheetData sheetId="6">
        <row r="15">
          <cell r="BD15">
            <v>40</v>
          </cell>
        </row>
      </sheetData>
      <sheetData sheetId="7">
        <row r="15">
          <cell r="BD15">
            <v>261</v>
          </cell>
        </row>
      </sheetData>
      <sheetData sheetId="8">
        <row r="14">
          <cell r="BD14">
            <v>22040</v>
          </cell>
        </row>
      </sheetData>
      <sheetData sheetId="9">
        <row r="16">
          <cell r="BD16">
            <v>212</v>
          </cell>
        </row>
      </sheetData>
      <sheetData sheetId="10">
        <row r="15">
          <cell r="BD15">
            <v>97.3</v>
          </cell>
        </row>
      </sheetData>
      <sheetData sheetId="11">
        <row r="14">
          <cell r="BD14">
            <v>870</v>
          </cell>
        </row>
        <row r="15">
          <cell r="BD15">
            <v>318</v>
          </cell>
        </row>
        <row r="20">
          <cell r="BD20">
            <v>350</v>
          </cell>
        </row>
      </sheetData>
      <sheetData sheetId="12">
        <row r="14">
          <cell r="BD14">
            <v>782</v>
          </cell>
        </row>
        <row r="15">
          <cell r="BD15">
            <v>30</v>
          </cell>
        </row>
        <row r="20">
          <cell r="BD20">
            <v>88</v>
          </cell>
        </row>
      </sheetData>
      <sheetData sheetId="13"/>
      <sheetData sheetId="14">
        <row r="14">
          <cell r="BD14">
            <v>6650</v>
          </cell>
        </row>
        <row r="20">
          <cell r="BD20">
            <v>16</v>
          </cell>
        </row>
      </sheetData>
      <sheetData sheetId="15">
        <row r="14">
          <cell r="BD14">
            <v>189.5</v>
          </cell>
        </row>
        <row r="15">
          <cell r="BD15">
            <v>145</v>
          </cell>
        </row>
        <row r="16">
          <cell r="BD16">
            <v>15</v>
          </cell>
        </row>
      </sheetData>
      <sheetData sheetId="16">
        <row r="14">
          <cell r="BD14">
            <v>460</v>
          </cell>
        </row>
      </sheetData>
      <sheetData sheetId="17">
        <row r="15">
          <cell r="BD15">
            <v>70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Lembar1"/>
      <sheetName val="#REF"/>
    </sheetNames>
    <sheetDataSet>
      <sheetData sheetId="0">
        <row r="14">
          <cell r="BB14">
            <v>0</v>
          </cell>
        </row>
        <row r="16">
          <cell r="BB16">
            <v>1.75</v>
          </cell>
        </row>
      </sheetData>
      <sheetData sheetId="1" refreshError="1"/>
      <sheetData sheetId="2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mpuing"/>
      <sheetName val="lempuing jaya"/>
      <sheetName val="mesuji"/>
      <sheetName val="sungai menang"/>
      <sheetName val="mesuji makmur"/>
      <sheetName val="mesuji raya"/>
      <sheetName val="tulung selapan"/>
      <sheetName val="cengal"/>
      <sheetName val="pedamaran"/>
      <sheetName val="petir"/>
      <sheetName val="tj lubuk"/>
      <sheetName val="teluk gelam"/>
      <sheetName val="kayuagung"/>
      <sheetName val="SP padang"/>
      <sheetName val="jejawi"/>
      <sheetName val="pampangan"/>
      <sheetName val="pkl lampam"/>
      <sheetName val="air sugihan"/>
    </sheetNames>
    <sheetDataSet>
      <sheetData sheetId="0">
        <row r="12">
          <cell r="BD12">
            <v>171</v>
          </cell>
        </row>
      </sheetData>
      <sheetData sheetId="1">
        <row r="33">
          <cell r="BB33">
            <v>1</v>
          </cell>
        </row>
      </sheetData>
      <sheetData sheetId="2">
        <row r="12">
          <cell r="BB12">
            <v>0.75</v>
          </cell>
          <cell r="BD12">
            <v>7.5</v>
          </cell>
        </row>
        <row r="13">
          <cell r="BB13">
            <v>0</v>
          </cell>
        </row>
      </sheetData>
      <sheetData sheetId="3">
        <row r="14">
          <cell r="BB14">
            <v>0</v>
          </cell>
        </row>
        <row r="32">
          <cell r="BB32">
            <v>0.5</v>
          </cell>
        </row>
      </sheetData>
      <sheetData sheetId="4">
        <row r="12">
          <cell r="BD12">
            <v>26.5</v>
          </cell>
        </row>
      </sheetData>
      <sheetData sheetId="5">
        <row r="14">
          <cell r="BB14">
            <v>4</v>
          </cell>
        </row>
      </sheetData>
      <sheetData sheetId="6">
        <row r="14">
          <cell r="BB14">
            <v>2</v>
          </cell>
        </row>
      </sheetData>
      <sheetData sheetId="7">
        <row r="12">
          <cell r="BB12">
            <v>6</v>
          </cell>
        </row>
        <row r="33">
          <cell r="BB33">
            <v>0.75</v>
          </cell>
          <cell r="BD33">
            <v>75</v>
          </cell>
        </row>
      </sheetData>
      <sheetData sheetId="8">
        <row r="14">
          <cell r="BB14">
            <v>75</v>
          </cell>
        </row>
      </sheetData>
      <sheetData sheetId="9">
        <row r="14">
          <cell r="BB14">
            <v>0</v>
          </cell>
          <cell r="BD14">
            <v>0</v>
          </cell>
        </row>
        <row r="16">
          <cell r="BB16">
            <v>6.5</v>
          </cell>
        </row>
        <row r="20">
          <cell r="BB20">
            <v>2.5</v>
          </cell>
        </row>
        <row r="33">
          <cell r="BD33">
            <v>0</v>
          </cell>
        </row>
      </sheetData>
      <sheetData sheetId="10">
        <row r="16">
          <cell r="BB16">
            <v>3.5</v>
          </cell>
        </row>
        <row r="20">
          <cell r="BA20">
            <v>0</v>
          </cell>
        </row>
      </sheetData>
      <sheetData sheetId="11">
        <row r="14">
          <cell r="BB14">
            <v>11</v>
          </cell>
        </row>
        <row r="33">
          <cell r="BB33">
            <v>0</v>
          </cell>
          <cell r="BD33">
            <v>0</v>
          </cell>
        </row>
      </sheetData>
      <sheetData sheetId="12">
        <row r="20">
          <cell r="BB20">
            <v>2</v>
          </cell>
        </row>
      </sheetData>
      <sheetData sheetId="13">
        <row r="14">
          <cell r="BB14">
            <v>0</v>
          </cell>
        </row>
        <row r="16">
          <cell r="BB16">
            <v>0</v>
          </cell>
        </row>
        <row r="33">
          <cell r="BB33">
            <v>0</v>
          </cell>
        </row>
      </sheetData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nam"/>
      <sheetName val="Panen"/>
      <sheetName val="Produksi"/>
      <sheetName val="Tanam (2)"/>
      <sheetName val="Panen (2)"/>
      <sheetName val="Produksi (2)"/>
      <sheetName val="Puso"/>
      <sheetName val="Panen Jagung,ubi"/>
      <sheetName val="Produksi Jagung,ubi"/>
      <sheetName val="Panen Kacang"/>
      <sheetName val="Produksi Kacang"/>
      <sheetName val="Sheet1"/>
    </sheetNames>
    <sheetDataSet>
      <sheetData sheetId="0" refreshError="1"/>
      <sheetData sheetId="1" refreshError="1">
        <row r="8">
          <cell r="L8">
            <v>17998.2</v>
          </cell>
        </row>
        <row r="9">
          <cell r="L9">
            <v>22060.799999999999</v>
          </cell>
          <cell r="M9">
            <v>16</v>
          </cell>
        </row>
        <row r="10">
          <cell r="L10">
            <v>2552.5</v>
          </cell>
        </row>
        <row r="11">
          <cell r="L11">
            <v>17756.400000000001</v>
          </cell>
        </row>
        <row r="13">
          <cell r="L13">
            <v>670.5</v>
          </cell>
        </row>
        <row r="14">
          <cell r="L14">
            <v>4785.8999999999996</v>
          </cell>
          <cell r="M14">
            <v>1868</v>
          </cell>
        </row>
        <row r="15">
          <cell r="L15">
            <v>3845.2</v>
          </cell>
        </row>
        <row r="16">
          <cell r="L16">
            <v>2454.1999999999998</v>
          </cell>
        </row>
        <row r="17">
          <cell r="L17">
            <v>1420.1</v>
          </cell>
        </row>
        <row r="18">
          <cell r="L18">
            <v>22063.8</v>
          </cell>
        </row>
        <row r="19">
          <cell r="L19">
            <v>5737</v>
          </cell>
        </row>
        <row r="20">
          <cell r="L20">
            <v>4525.3999999999996</v>
          </cell>
        </row>
        <row r="21">
          <cell r="L21">
            <v>6632.2</v>
          </cell>
        </row>
        <row r="22">
          <cell r="L22">
            <v>9045</v>
          </cell>
        </row>
        <row r="23">
          <cell r="L23">
            <v>8251</v>
          </cell>
        </row>
        <row r="24">
          <cell r="L24">
            <v>2527.5</v>
          </cell>
          <cell r="M24">
            <v>748</v>
          </cell>
        </row>
        <row r="25">
          <cell r="L25">
            <v>21561.200000000001</v>
          </cell>
          <cell r="M25">
            <v>1980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nam"/>
      <sheetName val="Panen"/>
      <sheetName val="Produksi"/>
      <sheetName val="Tanam (2)"/>
      <sheetName val="Panen (2)"/>
      <sheetName val="Produksi (2)"/>
      <sheetName val="Puso"/>
      <sheetName val="Panen Jagung,ubi"/>
      <sheetName val="Produksi Jagung,ubi"/>
      <sheetName val="Panen Kacang"/>
      <sheetName val="Produksi Kacang"/>
      <sheetName val="Panen Mangga,Jeruk,Pepaya"/>
      <sheetName val="Produksi Mangga,Jeruk,Pepaya"/>
      <sheetName val="Panen Duku"/>
      <sheetName val="Panen Kacang Panjang"/>
      <sheetName val="Produksi Kacang Panjang"/>
      <sheetName val="Panen Terong"/>
      <sheetName val="Produksi Terong"/>
    </sheetNames>
    <sheetDataSet>
      <sheetData sheetId="0" refreshError="1"/>
      <sheetData sheetId="1" refreshError="1">
        <row r="8">
          <cell r="L8">
            <v>18156.5</v>
          </cell>
          <cell r="M8">
            <v>0</v>
          </cell>
        </row>
        <row r="9">
          <cell r="L9">
            <v>22047.1</v>
          </cell>
          <cell r="M9">
            <v>1808</v>
          </cell>
        </row>
        <row r="10">
          <cell r="L10">
            <v>3072.6</v>
          </cell>
          <cell r="M10">
            <v>144</v>
          </cell>
        </row>
        <row r="11">
          <cell r="L11">
            <v>8935.2000000000007</v>
          </cell>
          <cell r="M11">
            <v>0</v>
          </cell>
        </row>
        <row r="12">
          <cell r="M12">
            <v>0</v>
          </cell>
        </row>
        <row r="13">
          <cell r="L13">
            <v>364.7</v>
          </cell>
          <cell r="M13">
            <v>0</v>
          </cell>
        </row>
        <row r="14">
          <cell r="L14">
            <v>4245.6000000000004</v>
          </cell>
          <cell r="M14">
            <v>888</v>
          </cell>
        </row>
        <row r="15">
          <cell r="L15">
            <v>4546.7</v>
          </cell>
          <cell r="M15">
            <v>0</v>
          </cell>
        </row>
        <row r="16">
          <cell r="L16">
            <v>5092.7</v>
          </cell>
          <cell r="M16">
            <v>0</v>
          </cell>
        </row>
        <row r="17">
          <cell r="L17">
            <v>1388.3</v>
          </cell>
          <cell r="M17">
            <v>0</v>
          </cell>
        </row>
        <row r="18">
          <cell r="L18">
            <v>16881.3</v>
          </cell>
          <cell r="M18">
            <v>0</v>
          </cell>
        </row>
        <row r="19">
          <cell r="L19">
            <v>4120.1000000000004</v>
          </cell>
          <cell r="M19">
            <v>0</v>
          </cell>
        </row>
        <row r="20">
          <cell r="L20">
            <v>5338.7</v>
          </cell>
          <cell r="M20">
            <v>0</v>
          </cell>
        </row>
        <row r="21">
          <cell r="L21">
            <v>5333.9</v>
          </cell>
          <cell r="M21">
            <v>0</v>
          </cell>
        </row>
        <row r="22">
          <cell r="L22">
            <v>8892.5</v>
          </cell>
          <cell r="M22">
            <v>0</v>
          </cell>
        </row>
        <row r="23">
          <cell r="L23">
            <v>8895.9</v>
          </cell>
          <cell r="M23">
            <v>0</v>
          </cell>
        </row>
        <row r="24">
          <cell r="L24">
            <v>102.3</v>
          </cell>
          <cell r="M24">
            <v>0</v>
          </cell>
        </row>
        <row r="25">
          <cell r="L25">
            <v>19277.599999999999</v>
          </cell>
          <cell r="M25">
            <v>157</v>
          </cell>
        </row>
      </sheetData>
      <sheetData sheetId="2" refreshError="1"/>
      <sheetData sheetId="3" refreshError="1"/>
      <sheetData sheetId="4" refreshError="1">
        <row r="8">
          <cell r="R8">
            <v>10968.6</v>
          </cell>
          <cell r="S8">
            <v>7187.9</v>
          </cell>
          <cell r="T8">
            <v>0</v>
          </cell>
          <cell r="U8">
            <v>0</v>
          </cell>
          <cell r="V8">
            <v>0</v>
          </cell>
        </row>
        <row r="9">
          <cell r="R9">
            <v>0</v>
          </cell>
          <cell r="S9">
            <v>22047.1</v>
          </cell>
          <cell r="T9">
            <v>0</v>
          </cell>
          <cell r="U9">
            <v>0</v>
          </cell>
          <cell r="V9">
            <v>1808</v>
          </cell>
        </row>
        <row r="10">
          <cell r="R10">
            <v>0</v>
          </cell>
          <cell r="S10">
            <v>3072.6</v>
          </cell>
          <cell r="T10">
            <v>0</v>
          </cell>
          <cell r="U10">
            <v>0</v>
          </cell>
          <cell r="V10">
            <v>144</v>
          </cell>
        </row>
        <row r="11">
          <cell r="R11">
            <v>0</v>
          </cell>
          <cell r="S11">
            <v>1884.1</v>
          </cell>
          <cell r="T11">
            <v>7051.1</v>
          </cell>
          <cell r="U11">
            <v>0</v>
          </cell>
          <cell r="V11">
            <v>0</v>
          </cell>
        </row>
        <row r="12"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</row>
        <row r="13">
          <cell r="R13">
            <v>0</v>
          </cell>
          <cell r="S13">
            <v>364.7</v>
          </cell>
          <cell r="T13">
            <v>0</v>
          </cell>
          <cell r="U13">
            <v>0</v>
          </cell>
          <cell r="V13">
            <v>0</v>
          </cell>
        </row>
        <row r="14">
          <cell r="R14">
            <v>0</v>
          </cell>
          <cell r="S14">
            <v>0</v>
          </cell>
          <cell r="T14">
            <v>4245.6000000000004</v>
          </cell>
          <cell r="U14">
            <v>0</v>
          </cell>
          <cell r="V14">
            <v>888</v>
          </cell>
        </row>
        <row r="15">
          <cell r="R15">
            <v>0</v>
          </cell>
          <cell r="S15">
            <v>0</v>
          </cell>
          <cell r="T15">
            <v>4546.7</v>
          </cell>
          <cell r="U15">
            <v>0</v>
          </cell>
          <cell r="V15">
            <v>0</v>
          </cell>
        </row>
        <row r="16">
          <cell r="R16">
            <v>0</v>
          </cell>
          <cell r="S16">
            <v>0</v>
          </cell>
          <cell r="T16">
            <v>0</v>
          </cell>
          <cell r="U16">
            <v>5092.7</v>
          </cell>
          <cell r="V16">
            <v>0</v>
          </cell>
        </row>
        <row r="17">
          <cell r="R17">
            <v>0</v>
          </cell>
          <cell r="S17">
            <v>1388.3</v>
          </cell>
          <cell r="T17">
            <v>0</v>
          </cell>
          <cell r="U17">
            <v>0</v>
          </cell>
          <cell r="V17">
            <v>0</v>
          </cell>
        </row>
        <row r="18">
          <cell r="R18">
            <v>0</v>
          </cell>
          <cell r="S18">
            <v>9486.7999999999993</v>
          </cell>
          <cell r="T18">
            <v>0</v>
          </cell>
          <cell r="U18">
            <v>7394.5</v>
          </cell>
          <cell r="V18">
            <v>0</v>
          </cell>
        </row>
        <row r="19">
          <cell r="R19">
            <v>0</v>
          </cell>
          <cell r="S19">
            <v>2242.9</v>
          </cell>
          <cell r="T19">
            <v>0</v>
          </cell>
          <cell r="U19">
            <v>1877.2</v>
          </cell>
          <cell r="V19">
            <v>0</v>
          </cell>
        </row>
        <row r="20">
          <cell r="R20">
            <v>0</v>
          </cell>
          <cell r="S20">
            <v>0</v>
          </cell>
          <cell r="T20">
            <v>0</v>
          </cell>
          <cell r="U20">
            <v>5338.7</v>
          </cell>
          <cell r="V20">
            <v>0</v>
          </cell>
        </row>
        <row r="21">
          <cell r="R21">
            <v>0</v>
          </cell>
          <cell r="S21">
            <v>0</v>
          </cell>
          <cell r="T21">
            <v>0</v>
          </cell>
          <cell r="U21">
            <v>5333.9</v>
          </cell>
          <cell r="V21">
            <v>0</v>
          </cell>
        </row>
        <row r="22">
          <cell r="R22">
            <v>0</v>
          </cell>
          <cell r="S22">
            <v>0</v>
          </cell>
          <cell r="T22">
            <v>0</v>
          </cell>
          <cell r="U22">
            <v>8892.5</v>
          </cell>
          <cell r="V22">
            <v>0</v>
          </cell>
        </row>
        <row r="23">
          <cell r="R23">
            <v>0</v>
          </cell>
          <cell r="S23">
            <v>0</v>
          </cell>
          <cell r="T23">
            <v>0</v>
          </cell>
          <cell r="U23">
            <v>8895.9</v>
          </cell>
          <cell r="V23">
            <v>0</v>
          </cell>
        </row>
        <row r="24">
          <cell r="R24">
            <v>0</v>
          </cell>
          <cell r="S24">
            <v>102.3</v>
          </cell>
          <cell r="T24">
            <v>0</v>
          </cell>
          <cell r="U24">
            <v>0</v>
          </cell>
          <cell r="V24">
            <v>0</v>
          </cell>
        </row>
        <row r="25">
          <cell r="R25">
            <v>0</v>
          </cell>
          <cell r="S25">
            <v>0</v>
          </cell>
          <cell r="T25">
            <v>19277.599999999999</v>
          </cell>
          <cell r="U25">
            <v>0</v>
          </cell>
          <cell r="V25">
            <v>157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el 2.34"/>
      <sheetName val="Tabel 2.2"/>
      <sheetName val="Tanam"/>
      <sheetName val="Panen"/>
      <sheetName val="Produksi"/>
      <sheetName val="Tanam (2)"/>
      <sheetName val="Panen (2)"/>
      <sheetName val="Produksi (2)"/>
      <sheetName val="Puso"/>
      <sheetName val="Tanam Jagung,ubi"/>
      <sheetName val="Panen Jagung,ubi"/>
      <sheetName val="Produksi Jagung,ubi"/>
      <sheetName val="Tanam Kacang"/>
      <sheetName val="Panen Kacang"/>
      <sheetName val="Produksi Kacang"/>
      <sheetName val="Panen Buah"/>
      <sheetName val="Produksi Buah"/>
      <sheetName val="Panen Buah (2)"/>
      <sheetName val="Produksi Buah (2)"/>
      <sheetName val="Panen sayur"/>
      <sheetName val="Produksi sayur"/>
      <sheetName val="Panen sayur (2)"/>
      <sheetName val="Produksi sayur (2)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>
        <row r="8">
          <cell r="R8">
            <v>10865</v>
          </cell>
          <cell r="S8">
            <v>8484</v>
          </cell>
        </row>
        <row r="9">
          <cell r="S9">
            <v>21418</v>
          </cell>
        </row>
        <row r="10">
          <cell r="S10">
            <v>2958</v>
          </cell>
        </row>
        <row r="11">
          <cell r="S11">
            <v>1868</v>
          </cell>
          <cell r="T11">
            <v>11804</v>
          </cell>
        </row>
        <row r="13">
          <cell r="S13">
            <v>3305</v>
          </cell>
        </row>
        <row r="14">
          <cell r="S14">
            <v>32</v>
          </cell>
          <cell r="T14">
            <v>2799</v>
          </cell>
        </row>
        <row r="15">
          <cell r="T15">
            <v>3420</v>
          </cell>
        </row>
        <row r="16">
          <cell r="S16">
            <v>810</v>
          </cell>
          <cell r="U16">
            <v>10217</v>
          </cell>
        </row>
        <row r="17">
          <cell r="S17">
            <v>322</v>
          </cell>
        </row>
        <row r="18">
          <cell r="S18">
            <v>7662</v>
          </cell>
          <cell r="U18">
            <v>20026</v>
          </cell>
        </row>
        <row r="19">
          <cell r="S19">
            <v>625</v>
          </cell>
          <cell r="U19">
            <v>3672</v>
          </cell>
        </row>
        <row r="20">
          <cell r="U20">
            <v>4169</v>
          </cell>
        </row>
        <row r="21">
          <cell r="U21">
            <v>10095</v>
          </cell>
        </row>
        <row r="22">
          <cell r="U22">
            <v>9004</v>
          </cell>
        </row>
        <row r="23">
          <cell r="U23">
            <v>9549</v>
          </cell>
        </row>
        <row r="24">
          <cell r="S24">
            <v>3177</v>
          </cell>
        </row>
        <row r="25">
          <cell r="T25">
            <v>16197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 SP - Ubi Jalar"/>
      <sheetName val="Rekap SP - Kacang Hijau"/>
      <sheetName val="Rekap SP - Ubi Kayu"/>
      <sheetName val="Rekap SP - Kacang Tanah"/>
      <sheetName val="Rekap SP - Kedelai"/>
      <sheetName val="Rekap SP - Jagung"/>
    </sheetNames>
    <sheetDataSet>
      <sheetData sheetId="0">
        <row r="6">
          <cell r="P6">
            <v>7.3000000000000007</v>
          </cell>
        </row>
      </sheetData>
      <sheetData sheetId="1">
        <row r="6">
          <cell r="P6">
            <v>1</v>
          </cell>
        </row>
      </sheetData>
      <sheetData sheetId="2">
        <row r="6">
          <cell r="P6">
            <v>7</v>
          </cell>
        </row>
        <row r="21">
          <cell r="P21">
            <v>0</v>
          </cell>
        </row>
      </sheetData>
      <sheetData sheetId="3">
        <row r="6">
          <cell r="P6">
            <v>8.4600000000000009</v>
          </cell>
        </row>
      </sheetData>
      <sheetData sheetId="4">
        <row r="6">
          <cell r="Q6">
            <v>0</v>
          </cell>
        </row>
      </sheetData>
      <sheetData sheetId="5">
        <row r="4">
          <cell r="P4">
            <v>1.5</v>
          </cell>
        </row>
        <row r="16">
          <cell r="P16">
            <v>0</v>
          </cell>
        </row>
        <row r="17">
          <cell r="P17">
            <v>0</v>
          </cell>
        </row>
        <row r="18">
          <cell r="P18">
            <v>0</v>
          </cell>
        </row>
        <row r="19">
          <cell r="P19">
            <v>0</v>
          </cell>
        </row>
        <row r="20">
          <cell r="P20">
            <v>0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nam"/>
      <sheetName val="Panen"/>
      <sheetName val="Produksi"/>
      <sheetName val="Tanam (2)"/>
      <sheetName val="Panen (2)"/>
      <sheetName val="Produksi (2)"/>
      <sheetName val="Puso"/>
      <sheetName val="Panen Jagung,ubi"/>
      <sheetName val="Produksi Jagung,ubi"/>
      <sheetName val="Panen Kacang"/>
      <sheetName val="Produksi Kacang"/>
      <sheetName val="Panen Mangga,Jeruk,Pepaya"/>
      <sheetName val="Produksi Mangga,Jeruk,Pepaya"/>
      <sheetName val="Panen Duku"/>
      <sheetName val="Panen Kacang Panjang"/>
      <sheetName val="Produksi Kacang Panjang"/>
      <sheetName val="Panen Terong"/>
      <sheetName val="Produksi Teron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8">
          <cell r="L8">
            <v>23.2</v>
          </cell>
          <cell r="M8">
            <v>15</v>
          </cell>
          <cell r="N8">
            <v>11.9</v>
          </cell>
        </row>
        <row r="9">
          <cell r="L9">
            <v>28</v>
          </cell>
          <cell r="M9">
            <v>0</v>
          </cell>
          <cell r="N9">
            <v>0</v>
          </cell>
        </row>
        <row r="10">
          <cell r="L10">
            <v>32.5</v>
          </cell>
          <cell r="M10">
            <v>188</v>
          </cell>
          <cell r="N10">
            <v>0</v>
          </cell>
        </row>
        <row r="11">
          <cell r="L11">
            <v>278</v>
          </cell>
          <cell r="M11">
            <v>0</v>
          </cell>
          <cell r="N11">
            <v>0</v>
          </cell>
        </row>
        <row r="12">
          <cell r="L12">
            <v>25</v>
          </cell>
          <cell r="M12">
            <v>63</v>
          </cell>
          <cell r="N12">
            <v>22</v>
          </cell>
        </row>
        <row r="13">
          <cell r="L13">
            <v>2.9</v>
          </cell>
          <cell r="M13">
            <v>81</v>
          </cell>
          <cell r="N13">
            <v>1</v>
          </cell>
        </row>
        <row r="14">
          <cell r="L14">
            <v>32.799999999999997</v>
          </cell>
          <cell r="M14">
            <v>68.7</v>
          </cell>
          <cell r="N14">
            <v>6.8</v>
          </cell>
        </row>
        <row r="15">
          <cell r="L15">
            <v>12.5</v>
          </cell>
          <cell r="M15">
            <v>20.5</v>
          </cell>
          <cell r="N15">
            <v>12</v>
          </cell>
        </row>
        <row r="16">
          <cell r="L16">
            <v>6.9</v>
          </cell>
          <cell r="M16">
            <v>187.1</v>
          </cell>
          <cell r="N16">
            <v>73.5</v>
          </cell>
        </row>
        <row r="17">
          <cell r="L17">
            <v>17</v>
          </cell>
          <cell r="M17">
            <v>46.1</v>
          </cell>
          <cell r="N17">
            <v>9.8000000000000007</v>
          </cell>
        </row>
        <row r="18">
          <cell r="L18">
            <v>0</v>
          </cell>
          <cell r="M18">
            <v>17.3</v>
          </cell>
          <cell r="N18">
            <v>6.8</v>
          </cell>
        </row>
        <row r="19">
          <cell r="L19">
            <v>0</v>
          </cell>
          <cell r="M19">
            <v>23</v>
          </cell>
          <cell r="N19">
            <v>18</v>
          </cell>
        </row>
        <row r="20">
          <cell r="L20">
            <v>0</v>
          </cell>
          <cell r="M20">
            <v>3</v>
          </cell>
          <cell r="N20">
            <v>3</v>
          </cell>
        </row>
        <row r="21">
          <cell r="L21">
            <v>0</v>
          </cell>
          <cell r="M21">
            <v>0</v>
          </cell>
          <cell r="N21">
            <v>0</v>
          </cell>
        </row>
        <row r="22">
          <cell r="L22">
            <v>0</v>
          </cell>
          <cell r="M22">
            <v>15</v>
          </cell>
          <cell r="N22">
            <v>0</v>
          </cell>
        </row>
        <row r="23">
          <cell r="L23">
            <v>0</v>
          </cell>
          <cell r="M23">
            <v>0</v>
          </cell>
          <cell r="N23">
            <v>0</v>
          </cell>
        </row>
        <row r="24">
          <cell r="L24">
            <v>0</v>
          </cell>
          <cell r="M24">
            <v>4.8</v>
          </cell>
          <cell r="N24">
            <v>0</v>
          </cell>
        </row>
        <row r="25">
          <cell r="L25">
            <v>125.4</v>
          </cell>
          <cell r="M25">
            <v>0</v>
          </cell>
          <cell r="N25">
            <v>0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nam"/>
      <sheetName val="Panen"/>
      <sheetName val="Produksi"/>
      <sheetName val="Tanam (2)"/>
      <sheetName val="Panen (2)"/>
      <sheetName val="Produksi (2)"/>
      <sheetName val="Puso"/>
      <sheetName val="Panen Jagung,ubi"/>
      <sheetName val="Produksi Jagung,ubi"/>
      <sheetName val="Panen Kacang"/>
      <sheetName val="Produksi Kacang"/>
      <sheetName val="Panen Mangga,Jeruk,Pepaya"/>
      <sheetName val="Produksi Mangga,Jeruk,Pepaya"/>
      <sheetName val="Panen Duku"/>
      <sheetName val="Panen Kacang Panjang"/>
      <sheetName val="Produksi Kacang Panjang"/>
      <sheetName val="Panen Terong"/>
      <sheetName val="Produksi Teron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3">
          <cell r="L13">
            <v>1</v>
          </cell>
          <cell r="M13">
            <v>0</v>
          </cell>
          <cell r="N13">
            <v>0</v>
          </cell>
        </row>
        <row r="14">
          <cell r="L14">
            <v>5.8</v>
          </cell>
          <cell r="M14">
            <v>0</v>
          </cell>
          <cell r="N14">
            <v>0</v>
          </cell>
        </row>
        <row r="15">
          <cell r="L15">
            <v>0.3</v>
          </cell>
          <cell r="M15">
            <v>0</v>
          </cell>
          <cell r="N15">
            <v>0</v>
          </cell>
        </row>
        <row r="16">
          <cell r="L16">
            <v>10</v>
          </cell>
          <cell r="M16">
            <v>0</v>
          </cell>
          <cell r="N16">
            <v>5</v>
          </cell>
        </row>
        <row r="17">
          <cell r="L17">
            <v>17.8</v>
          </cell>
          <cell r="M17">
            <v>3</v>
          </cell>
          <cell r="N17">
            <v>0</v>
          </cell>
        </row>
        <row r="18">
          <cell r="L18">
            <v>2.4</v>
          </cell>
          <cell r="M18">
            <v>0</v>
          </cell>
          <cell r="N18">
            <v>111.5</v>
          </cell>
        </row>
        <row r="19">
          <cell r="L19">
            <v>18</v>
          </cell>
          <cell r="M19">
            <v>0</v>
          </cell>
          <cell r="N19">
            <v>5</v>
          </cell>
        </row>
        <row r="20">
          <cell r="L20">
            <v>1</v>
          </cell>
          <cell r="M20">
            <v>0</v>
          </cell>
          <cell r="N20">
            <v>0</v>
          </cell>
        </row>
        <row r="21">
          <cell r="L21">
            <v>0</v>
          </cell>
          <cell r="M21">
            <v>0</v>
          </cell>
          <cell r="N21">
            <v>2.9</v>
          </cell>
        </row>
        <row r="22">
          <cell r="L22">
            <v>0</v>
          </cell>
          <cell r="M22">
            <v>0</v>
          </cell>
          <cell r="N22">
            <v>0</v>
          </cell>
        </row>
        <row r="23">
          <cell r="L23">
            <v>1.9</v>
          </cell>
          <cell r="M23">
            <v>0</v>
          </cell>
          <cell r="N23">
            <v>0</v>
          </cell>
        </row>
        <row r="24">
          <cell r="L24">
            <v>0</v>
          </cell>
          <cell r="M24">
            <v>0</v>
          </cell>
          <cell r="N24">
            <v>0</v>
          </cell>
        </row>
        <row r="25">
          <cell r="L25">
            <v>0</v>
          </cell>
          <cell r="M25">
            <v>0</v>
          </cell>
          <cell r="N25">
            <v>0</v>
          </cell>
        </row>
      </sheetData>
      <sheetData sheetId="10">
        <row r="8">
          <cell r="L8">
            <v>30.258599999999998</v>
          </cell>
          <cell r="M8">
            <v>7.919999999999999</v>
          </cell>
          <cell r="N8">
            <v>2.72</v>
          </cell>
        </row>
        <row r="10">
          <cell r="N10">
            <v>1.53</v>
          </cell>
        </row>
        <row r="12">
          <cell r="L12">
            <v>12.173</v>
          </cell>
          <cell r="N12">
            <v>1.7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mpuing"/>
      <sheetName val="Lempuing Jaya"/>
      <sheetName val="Mesuji"/>
      <sheetName val="Sungai Menang"/>
      <sheetName val="Mesuji Makmur"/>
      <sheetName val="Mesuji Raya"/>
      <sheetName val="Tulung Selapan"/>
      <sheetName val="Cengal"/>
      <sheetName val="Pedamaran"/>
      <sheetName val="Petir"/>
      <sheetName val="Tj Lubuk"/>
      <sheetName val="Teluk Gelam"/>
      <sheetName val="Kayuagung"/>
      <sheetName val="SP Padang"/>
      <sheetName val="Jejawi"/>
      <sheetName val="Pampangan"/>
      <sheetName val="Pk Lampam"/>
      <sheetName val="Air Sugihan"/>
    </sheetNames>
    <sheetDataSet>
      <sheetData sheetId="0">
        <row r="15">
          <cell r="N15">
            <v>2078</v>
          </cell>
        </row>
        <row r="21">
          <cell r="N21">
            <v>1258</v>
          </cell>
        </row>
        <row r="23">
          <cell r="N23">
            <v>14885</v>
          </cell>
        </row>
        <row r="28">
          <cell r="N28">
            <v>535</v>
          </cell>
        </row>
        <row r="33">
          <cell r="N33">
            <v>435</v>
          </cell>
        </row>
      </sheetData>
      <sheetData sheetId="1"/>
      <sheetData sheetId="2">
        <row r="15">
          <cell r="N15">
            <v>79</v>
          </cell>
        </row>
        <row r="21">
          <cell r="N21">
            <v>1880</v>
          </cell>
        </row>
        <row r="23">
          <cell r="N23">
            <v>1480</v>
          </cell>
        </row>
        <row r="28">
          <cell r="N28">
            <v>1700</v>
          </cell>
        </row>
        <row r="33">
          <cell r="N33">
            <v>210</v>
          </cell>
        </row>
      </sheetData>
      <sheetData sheetId="3">
        <row r="15">
          <cell r="N15">
            <v>3</v>
          </cell>
        </row>
        <row r="23">
          <cell r="N23">
            <v>101</v>
          </cell>
        </row>
        <row r="28">
          <cell r="N28">
            <v>328</v>
          </cell>
        </row>
        <row r="33">
          <cell r="N33">
            <v>58</v>
          </cell>
        </row>
      </sheetData>
      <sheetData sheetId="4"/>
      <sheetData sheetId="5">
        <row r="15">
          <cell r="N15">
            <v>11</v>
          </cell>
        </row>
        <row r="21">
          <cell r="N21">
            <v>55</v>
          </cell>
        </row>
        <row r="23">
          <cell r="N23">
            <v>960</v>
          </cell>
        </row>
        <row r="28">
          <cell r="N28">
            <v>210</v>
          </cell>
        </row>
        <row r="33">
          <cell r="N33">
            <v>160</v>
          </cell>
        </row>
      </sheetData>
      <sheetData sheetId="6">
        <row r="15">
          <cell r="N15">
            <v>0</v>
          </cell>
        </row>
        <row r="21">
          <cell r="N21">
            <v>20157</v>
          </cell>
        </row>
        <row r="23">
          <cell r="N23">
            <v>2399</v>
          </cell>
        </row>
        <row r="28">
          <cell r="N28">
            <v>1986</v>
          </cell>
        </row>
        <row r="33">
          <cell r="N33">
            <v>171</v>
          </cell>
        </row>
      </sheetData>
      <sheetData sheetId="7">
        <row r="21">
          <cell r="N21">
            <v>4200</v>
          </cell>
        </row>
        <row r="23">
          <cell r="N23">
            <v>0</v>
          </cell>
        </row>
      </sheetData>
      <sheetData sheetId="8">
        <row r="15">
          <cell r="N15">
            <v>52</v>
          </cell>
        </row>
        <row r="21">
          <cell r="N21">
            <v>20</v>
          </cell>
        </row>
        <row r="23">
          <cell r="N23">
            <v>110</v>
          </cell>
        </row>
        <row r="28">
          <cell r="N28">
            <v>5400</v>
          </cell>
        </row>
        <row r="33">
          <cell r="N33">
            <v>25</v>
          </cell>
        </row>
      </sheetData>
      <sheetData sheetId="9"/>
      <sheetData sheetId="10"/>
      <sheetData sheetId="11"/>
      <sheetData sheetId="12"/>
      <sheetData sheetId="13">
        <row r="21">
          <cell r="N21">
            <v>500</v>
          </cell>
        </row>
        <row r="23">
          <cell r="N23">
            <v>2000</v>
          </cell>
        </row>
        <row r="28">
          <cell r="N28">
            <v>300</v>
          </cell>
        </row>
      </sheetData>
      <sheetData sheetId="14"/>
      <sheetData sheetId="15">
        <row r="15">
          <cell r="N15">
            <v>131</v>
          </cell>
        </row>
        <row r="21">
          <cell r="N21">
            <v>2600</v>
          </cell>
        </row>
        <row r="28">
          <cell r="N28">
            <v>482</v>
          </cell>
        </row>
        <row r="33">
          <cell r="N33">
            <v>125</v>
          </cell>
        </row>
      </sheetData>
      <sheetData sheetId="16">
        <row r="15">
          <cell r="N15">
            <v>12</v>
          </cell>
        </row>
      </sheetData>
      <sheetData sheetId="17">
        <row r="15">
          <cell r="N15">
            <v>49</v>
          </cell>
        </row>
        <row r="21">
          <cell r="N21">
            <v>4000</v>
          </cell>
        </row>
        <row r="23">
          <cell r="N23">
            <v>721</v>
          </cell>
        </row>
        <row r="33">
          <cell r="N33">
            <v>1374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mpuing"/>
      <sheetName val="Lempuing Jaya"/>
      <sheetName val="mesuji"/>
      <sheetName val="sungai menang"/>
      <sheetName val="mesuji makmur"/>
      <sheetName val="mesuji raya"/>
      <sheetName val="tulung selapan"/>
      <sheetName val="cengal"/>
      <sheetName val="pedamaran"/>
      <sheetName val="petir"/>
      <sheetName val="tj lubuk"/>
      <sheetName val="teluk gelam"/>
      <sheetName val="kayuagung"/>
      <sheetName val="SP padang"/>
      <sheetName val="jejawi"/>
      <sheetName val="pampangan"/>
      <sheetName val="pkl lampam"/>
      <sheetName val="air sugihan"/>
      <sheetName val="Lembar16"/>
    </sheetNames>
    <sheetDataSet>
      <sheetData sheetId="0"/>
      <sheetData sheetId="1"/>
      <sheetData sheetId="2"/>
      <sheetData sheetId="3">
        <row r="15">
          <cell r="N15">
            <v>3</v>
          </cell>
        </row>
      </sheetData>
      <sheetData sheetId="4">
        <row r="23">
          <cell r="N23">
            <v>150</v>
          </cell>
        </row>
      </sheetData>
      <sheetData sheetId="5">
        <row r="15">
          <cell r="N15">
            <v>11</v>
          </cell>
        </row>
      </sheetData>
      <sheetData sheetId="6">
        <row r="14">
          <cell r="O14">
            <v>130</v>
          </cell>
        </row>
        <row r="15">
          <cell r="O15">
            <v>0</v>
          </cell>
        </row>
      </sheetData>
      <sheetData sheetId="7">
        <row r="21">
          <cell r="N21">
            <v>4000</v>
          </cell>
        </row>
      </sheetData>
      <sheetData sheetId="8">
        <row r="14">
          <cell r="O14">
            <v>470</v>
          </cell>
        </row>
      </sheetData>
      <sheetData sheetId="9">
        <row r="15">
          <cell r="N15">
            <v>10</v>
          </cell>
        </row>
        <row r="21">
          <cell r="N21">
            <v>252</v>
          </cell>
        </row>
        <row r="23">
          <cell r="N23">
            <v>311</v>
          </cell>
        </row>
        <row r="33">
          <cell r="N33">
            <v>323</v>
          </cell>
        </row>
      </sheetData>
      <sheetData sheetId="10"/>
      <sheetData sheetId="11"/>
      <sheetData sheetId="12"/>
      <sheetData sheetId="13">
        <row r="14">
          <cell r="O14">
            <v>16000</v>
          </cell>
        </row>
        <row r="26">
          <cell r="O26">
            <v>100</v>
          </cell>
        </row>
      </sheetData>
      <sheetData sheetId="14"/>
      <sheetData sheetId="15">
        <row r="14">
          <cell r="O14">
            <v>8750</v>
          </cell>
        </row>
      </sheetData>
      <sheetData sheetId="16"/>
      <sheetData sheetId="17">
        <row r="21">
          <cell r="N21">
            <v>3542</v>
          </cell>
        </row>
      </sheetData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47"/>
  <sheetViews>
    <sheetView view="pageBreakPreview" zoomScale="70" zoomScaleSheetLayoutView="70" workbookViewId="0">
      <selection activeCell="AB8" sqref="AB8"/>
    </sheetView>
  </sheetViews>
  <sheetFormatPr defaultColWidth="9.21875" defaultRowHeight="15" x14ac:dyDescent="0.3"/>
  <cols>
    <col min="1" max="1" width="4.5546875" style="25" customWidth="1"/>
    <col min="2" max="2" width="9.21875" style="25" customWidth="1"/>
    <col min="3" max="3" width="1.44140625" style="25" customWidth="1"/>
    <col min="4" max="4" width="11.44140625" style="25" customWidth="1"/>
    <col min="5" max="5" width="7.5546875" style="25" customWidth="1"/>
    <col min="6" max="11" width="13.77734375" style="25" hidden="1" customWidth="1"/>
    <col min="12" max="20" width="13.77734375" style="25" customWidth="1"/>
    <col min="21" max="16384" width="9.21875" style="25"/>
  </cols>
  <sheetData>
    <row r="1" spans="1:20" ht="15.6" x14ac:dyDescent="0.3">
      <c r="A1" s="79" t="s">
        <v>90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</row>
    <row r="2" spans="1:20" ht="15.6" x14ac:dyDescent="0.3">
      <c r="A2" s="82" t="s">
        <v>29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</row>
    <row r="3" spans="1:20" ht="15.6" x14ac:dyDescent="0.3">
      <c r="A3" s="79" t="s">
        <v>88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</row>
    <row r="4" spans="1:20" ht="9" customHeight="1" x14ac:dyDescent="0.3">
      <c r="A4" s="83"/>
      <c r="B4" s="83"/>
      <c r="C4" s="83"/>
      <c r="D4" s="83"/>
      <c r="E4" s="83"/>
      <c r="F4" s="84"/>
      <c r="G4" s="84"/>
      <c r="H4" s="84"/>
      <c r="I4" s="84"/>
      <c r="J4" s="84"/>
      <c r="K4" s="84"/>
      <c r="L4" s="84"/>
      <c r="M4" s="84"/>
      <c r="N4" s="84"/>
    </row>
    <row r="5" spans="1:20" ht="22.5" customHeight="1" x14ac:dyDescent="0.3">
      <c r="A5" s="81" t="s">
        <v>20</v>
      </c>
      <c r="B5" s="81" t="s">
        <v>61</v>
      </c>
      <c r="C5" s="81"/>
      <c r="D5" s="81"/>
      <c r="E5" s="81"/>
      <c r="F5" s="81" t="s">
        <v>19</v>
      </c>
      <c r="G5" s="81"/>
      <c r="H5" s="81"/>
      <c r="I5" s="81"/>
      <c r="J5" s="81"/>
      <c r="K5" s="81"/>
      <c r="L5" s="81"/>
      <c r="M5" s="81"/>
      <c r="N5" s="81"/>
      <c r="O5" s="81"/>
      <c r="P5" s="81"/>
      <c r="Q5" s="81"/>
      <c r="R5" s="81"/>
      <c r="S5" s="81"/>
      <c r="T5" s="81"/>
    </row>
    <row r="6" spans="1:20" ht="24.75" customHeight="1" x14ac:dyDescent="0.3">
      <c r="A6" s="81"/>
      <c r="B6" s="81"/>
      <c r="C6" s="81"/>
      <c r="D6" s="81"/>
      <c r="E6" s="81"/>
      <c r="F6" s="81">
        <v>2018</v>
      </c>
      <c r="G6" s="81"/>
      <c r="H6" s="81"/>
      <c r="I6" s="81">
        <v>2019</v>
      </c>
      <c r="J6" s="81"/>
      <c r="K6" s="81"/>
      <c r="L6" s="81">
        <v>2020</v>
      </c>
      <c r="M6" s="81"/>
      <c r="N6" s="81"/>
      <c r="O6" s="85">
        <v>2021</v>
      </c>
      <c r="P6" s="86"/>
      <c r="Q6" s="87"/>
      <c r="R6" s="85">
        <v>2022</v>
      </c>
      <c r="S6" s="86"/>
      <c r="T6" s="87"/>
    </row>
    <row r="7" spans="1:20" ht="47.25" customHeight="1" x14ac:dyDescent="0.3">
      <c r="A7" s="81"/>
      <c r="B7" s="81"/>
      <c r="C7" s="81"/>
      <c r="D7" s="81"/>
      <c r="E7" s="81"/>
      <c r="F7" s="26" t="s">
        <v>22</v>
      </c>
      <c r="G7" s="26" t="s">
        <v>28</v>
      </c>
      <c r="H7" s="26" t="s">
        <v>0</v>
      </c>
      <c r="I7" s="26" t="s">
        <v>22</v>
      </c>
      <c r="J7" s="26" t="s">
        <v>28</v>
      </c>
      <c r="K7" s="26" t="s">
        <v>0</v>
      </c>
      <c r="L7" s="26" t="s">
        <v>22</v>
      </c>
      <c r="M7" s="26" t="s">
        <v>28</v>
      </c>
      <c r="N7" s="26" t="s">
        <v>0</v>
      </c>
      <c r="O7" s="26" t="s">
        <v>22</v>
      </c>
      <c r="P7" s="26" t="s">
        <v>28</v>
      </c>
      <c r="Q7" s="26" t="s">
        <v>0</v>
      </c>
      <c r="R7" s="26" t="s">
        <v>22</v>
      </c>
      <c r="S7" s="26" t="s">
        <v>28</v>
      </c>
      <c r="T7" s="26" t="s">
        <v>0</v>
      </c>
    </row>
    <row r="8" spans="1:20" ht="20.100000000000001" customHeight="1" x14ac:dyDescent="0.3">
      <c r="A8" s="27">
        <v>1</v>
      </c>
      <c r="B8" s="80" t="s">
        <v>18</v>
      </c>
      <c r="C8" s="80"/>
      <c r="D8" s="80"/>
      <c r="E8" s="80"/>
      <c r="F8" s="9">
        <v>19110</v>
      </c>
      <c r="G8" s="9" t="s">
        <v>59</v>
      </c>
      <c r="H8" s="9">
        <f>SUM(F8:G8)</f>
        <v>19110</v>
      </c>
      <c r="I8" s="9">
        <v>9116</v>
      </c>
      <c r="J8" s="9">
        <v>0</v>
      </c>
      <c r="K8" s="9">
        <f>SUM(I8:J8)</f>
        <v>9116</v>
      </c>
      <c r="L8" s="9">
        <v>26673</v>
      </c>
      <c r="M8" s="9">
        <v>0</v>
      </c>
      <c r="N8" s="9">
        <f>SUM(L8:M8)</f>
        <v>26673</v>
      </c>
      <c r="O8" s="9">
        <v>12270.8</v>
      </c>
      <c r="P8" s="9">
        <v>0</v>
      </c>
      <c r="Q8" s="9">
        <f t="shared" ref="Q8:Q25" si="0">SUM(O8:P8)</f>
        <v>12270.8</v>
      </c>
      <c r="R8" s="52">
        <v>21352.67</v>
      </c>
      <c r="S8" s="52">
        <v>0</v>
      </c>
      <c r="T8" s="52">
        <f t="shared" ref="T8:T25" si="1">SUM(R8:S8)</f>
        <v>21352.67</v>
      </c>
    </row>
    <row r="9" spans="1:20" ht="20.100000000000001" customHeight="1" x14ac:dyDescent="0.3">
      <c r="A9" s="27">
        <v>2</v>
      </c>
      <c r="B9" s="80" t="s">
        <v>17</v>
      </c>
      <c r="C9" s="80"/>
      <c r="D9" s="80"/>
      <c r="E9" s="80"/>
      <c r="F9" s="9">
        <v>22142</v>
      </c>
      <c r="G9" s="9">
        <v>15</v>
      </c>
      <c r="H9" s="9">
        <f t="shared" ref="H9:H25" si="2">SUM(F9:G9)</f>
        <v>22157</v>
      </c>
      <c r="I9" s="9">
        <v>6968</v>
      </c>
      <c r="J9" s="9">
        <v>0</v>
      </c>
      <c r="K9" s="9">
        <f t="shared" ref="K9:K25" si="3">SUM(I9:J9)</f>
        <v>6968</v>
      </c>
      <c r="L9" s="9">
        <v>32968.699999999997</v>
      </c>
      <c r="M9" s="9">
        <v>365</v>
      </c>
      <c r="N9" s="9">
        <f t="shared" ref="N9:N25" si="4">SUM(L9:M9)</f>
        <v>33333.699999999997</v>
      </c>
      <c r="O9" s="9">
        <v>15931</v>
      </c>
      <c r="P9" s="9">
        <v>1459</v>
      </c>
      <c r="Q9" s="9">
        <f t="shared" si="0"/>
        <v>17390</v>
      </c>
      <c r="R9" s="52">
        <v>25201.82</v>
      </c>
      <c r="S9" s="52">
        <v>0</v>
      </c>
      <c r="T9" s="52">
        <f t="shared" si="1"/>
        <v>25201.82</v>
      </c>
    </row>
    <row r="10" spans="1:20" ht="20.100000000000001" customHeight="1" x14ac:dyDescent="0.3">
      <c r="A10" s="27">
        <v>3</v>
      </c>
      <c r="B10" s="80" t="s">
        <v>16</v>
      </c>
      <c r="C10" s="80"/>
      <c r="D10" s="80"/>
      <c r="E10" s="80"/>
      <c r="F10" s="9">
        <v>3069</v>
      </c>
      <c r="G10" s="9" t="s">
        <v>59</v>
      </c>
      <c r="H10" s="9">
        <f t="shared" si="2"/>
        <v>3069</v>
      </c>
      <c r="I10" s="9">
        <v>2318</v>
      </c>
      <c r="J10" s="9">
        <v>0</v>
      </c>
      <c r="K10" s="9">
        <f t="shared" si="3"/>
        <v>2318</v>
      </c>
      <c r="L10" s="9">
        <v>3246.2</v>
      </c>
      <c r="M10" s="9">
        <v>2</v>
      </c>
      <c r="N10" s="9">
        <f t="shared" si="4"/>
        <v>3248.2</v>
      </c>
      <c r="O10" s="9">
        <v>661.7</v>
      </c>
      <c r="P10" s="9">
        <v>151</v>
      </c>
      <c r="Q10" s="9">
        <f t="shared" si="0"/>
        <v>812.7</v>
      </c>
      <c r="R10" s="52">
        <v>530.59</v>
      </c>
      <c r="S10" s="52">
        <v>132</v>
      </c>
      <c r="T10" s="52">
        <f t="shared" si="1"/>
        <v>662.59</v>
      </c>
    </row>
    <row r="11" spans="1:20" ht="20.100000000000001" customHeight="1" x14ac:dyDescent="0.3">
      <c r="A11" s="27">
        <v>4</v>
      </c>
      <c r="B11" s="80" t="s">
        <v>15</v>
      </c>
      <c r="C11" s="80"/>
      <c r="D11" s="80"/>
      <c r="E11" s="80"/>
      <c r="F11" s="9">
        <v>15641</v>
      </c>
      <c r="G11" s="9" t="s">
        <v>59</v>
      </c>
      <c r="H11" s="9">
        <f t="shared" si="2"/>
        <v>15641</v>
      </c>
      <c r="I11" s="9">
        <v>11107</v>
      </c>
      <c r="J11" s="9">
        <v>0</v>
      </c>
      <c r="K11" s="9">
        <f t="shared" si="3"/>
        <v>11107</v>
      </c>
      <c r="L11" s="9">
        <v>18672.900000000001</v>
      </c>
      <c r="M11" s="9">
        <v>0</v>
      </c>
      <c r="N11" s="9">
        <f t="shared" si="4"/>
        <v>18672.900000000001</v>
      </c>
      <c r="O11" s="9">
        <v>7673.4</v>
      </c>
      <c r="P11" s="9">
        <v>0</v>
      </c>
      <c r="Q11" s="9">
        <f t="shared" si="0"/>
        <v>7673.4</v>
      </c>
      <c r="R11" s="52">
        <v>10571.18</v>
      </c>
      <c r="S11" s="52">
        <v>0</v>
      </c>
      <c r="T11" s="52">
        <f t="shared" si="1"/>
        <v>10571.18</v>
      </c>
    </row>
    <row r="12" spans="1:20" ht="20.100000000000001" customHeight="1" x14ac:dyDescent="0.3">
      <c r="A12" s="27">
        <v>5</v>
      </c>
      <c r="B12" s="80" t="s">
        <v>14</v>
      </c>
      <c r="C12" s="80"/>
      <c r="D12" s="80"/>
      <c r="E12" s="80"/>
      <c r="F12" s="9" t="s">
        <v>59</v>
      </c>
      <c r="G12" s="9" t="s">
        <v>59</v>
      </c>
      <c r="H12" s="9">
        <f t="shared" si="2"/>
        <v>0</v>
      </c>
      <c r="I12" s="9">
        <v>0</v>
      </c>
      <c r="J12" s="9">
        <v>0</v>
      </c>
      <c r="K12" s="9">
        <f t="shared" si="3"/>
        <v>0</v>
      </c>
      <c r="L12" s="9">
        <v>0</v>
      </c>
      <c r="M12" s="9">
        <v>0</v>
      </c>
      <c r="N12" s="9">
        <f t="shared" si="4"/>
        <v>0</v>
      </c>
      <c r="O12" s="9">
        <v>0</v>
      </c>
      <c r="P12" s="9">
        <v>0</v>
      </c>
      <c r="Q12" s="9">
        <v>0</v>
      </c>
      <c r="R12" s="52">
        <v>21.22</v>
      </c>
      <c r="S12" s="52">
        <v>0</v>
      </c>
      <c r="T12" s="52">
        <f t="shared" si="1"/>
        <v>21.22</v>
      </c>
    </row>
    <row r="13" spans="1:20" ht="20.100000000000001" customHeight="1" x14ac:dyDescent="0.3">
      <c r="A13" s="27">
        <v>6</v>
      </c>
      <c r="B13" s="80" t="s">
        <v>13</v>
      </c>
      <c r="C13" s="80"/>
      <c r="D13" s="80"/>
      <c r="E13" s="80"/>
      <c r="F13" s="9">
        <v>2440</v>
      </c>
      <c r="G13" s="9" t="s">
        <v>59</v>
      </c>
      <c r="H13" s="9">
        <f t="shared" si="2"/>
        <v>2440</v>
      </c>
      <c r="I13" s="9">
        <v>671</v>
      </c>
      <c r="J13" s="9">
        <v>0</v>
      </c>
      <c r="K13" s="9">
        <f t="shared" si="3"/>
        <v>671</v>
      </c>
      <c r="L13" s="9">
        <v>477.4</v>
      </c>
      <c r="M13" s="9">
        <v>0</v>
      </c>
      <c r="N13" s="9">
        <f t="shared" si="4"/>
        <v>477.4</v>
      </c>
      <c r="O13" s="9">
        <v>202.6</v>
      </c>
      <c r="P13" s="9">
        <v>0</v>
      </c>
      <c r="Q13" s="9">
        <f t="shared" si="0"/>
        <v>202.6</v>
      </c>
      <c r="R13" s="52">
        <v>0</v>
      </c>
      <c r="S13" s="52">
        <v>0</v>
      </c>
      <c r="T13" s="52">
        <f t="shared" si="1"/>
        <v>0</v>
      </c>
    </row>
    <row r="14" spans="1:20" ht="20.100000000000001" customHeight="1" x14ac:dyDescent="0.3">
      <c r="A14" s="27">
        <v>7</v>
      </c>
      <c r="B14" s="80" t="s">
        <v>12</v>
      </c>
      <c r="C14" s="80"/>
      <c r="D14" s="80"/>
      <c r="E14" s="80"/>
      <c r="F14" s="9">
        <v>2989</v>
      </c>
      <c r="G14" s="9" t="s">
        <v>59</v>
      </c>
      <c r="H14" s="9">
        <f t="shared" si="2"/>
        <v>2989</v>
      </c>
      <c r="I14" s="9">
        <v>2411</v>
      </c>
      <c r="J14" s="9">
        <v>1868</v>
      </c>
      <c r="K14" s="9">
        <f t="shared" si="3"/>
        <v>4279</v>
      </c>
      <c r="L14" s="9">
        <v>5406.1</v>
      </c>
      <c r="M14" s="9">
        <v>746</v>
      </c>
      <c r="N14" s="9">
        <f t="shared" si="4"/>
        <v>6152.1</v>
      </c>
      <c r="O14" s="9">
        <v>2946.1</v>
      </c>
      <c r="P14" s="9">
        <v>142</v>
      </c>
      <c r="Q14" s="9">
        <f t="shared" si="0"/>
        <v>3088.1</v>
      </c>
      <c r="R14" s="52">
        <v>3433.37</v>
      </c>
      <c r="S14" s="52">
        <v>0</v>
      </c>
      <c r="T14" s="52">
        <f t="shared" si="1"/>
        <v>3433.37</v>
      </c>
    </row>
    <row r="15" spans="1:20" ht="20.100000000000001" customHeight="1" x14ac:dyDescent="0.3">
      <c r="A15" s="27">
        <v>8</v>
      </c>
      <c r="B15" s="80" t="s">
        <v>11</v>
      </c>
      <c r="C15" s="80"/>
      <c r="D15" s="80"/>
      <c r="E15" s="80"/>
      <c r="F15" s="9">
        <v>5197</v>
      </c>
      <c r="G15" s="9" t="s">
        <v>59</v>
      </c>
      <c r="H15" s="9">
        <f t="shared" si="2"/>
        <v>5197</v>
      </c>
      <c r="I15" s="9">
        <v>2771</v>
      </c>
      <c r="J15" s="9">
        <v>0</v>
      </c>
      <c r="K15" s="9">
        <f t="shared" si="3"/>
        <v>2771</v>
      </c>
      <c r="L15" s="9">
        <v>3403.5</v>
      </c>
      <c r="M15" s="9">
        <v>0</v>
      </c>
      <c r="N15" s="9">
        <f t="shared" si="4"/>
        <v>3403.5</v>
      </c>
      <c r="O15" s="9">
        <v>4477.2</v>
      </c>
      <c r="P15" s="9">
        <v>0</v>
      </c>
      <c r="Q15" s="9">
        <f t="shared" si="0"/>
        <v>4477.2</v>
      </c>
      <c r="R15" s="52">
        <v>8769.1200000000008</v>
      </c>
      <c r="S15" s="52">
        <v>0</v>
      </c>
      <c r="T15" s="52">
        <f t="shared" si="1"/>
        <v>8769.1200000000008</v>
      </c>
    </row>
    <row r="16" spans="1:20" ht="20.100000000000001" customHeight="1" x14ac:dyDescent="0.3">
      <c r="A16" s="27">
        <v>9</v>
      </c>
      <c r="B16" s="80" t="s">
        <v>10</v>
      </c>
      <c r="C16" s="80"/>
      <c r="D16" s="80"/>
      <c r="E16" s="80"/>
      <c r="F16" s="9">
        <v>11230</v>
      </c>
      <c r="G16" s="9" t="s">
        <v>59</v>
      </c>
      <c r="H16" s="9">
        <f t="shared" si="2"/>
        <v>11230</v>
      </c>
      <c r="I16" s="9">
        <v>7496</v>
      </c>
      <c r="J16" s="9">
        <v>0</v>
      </c>
      <c r="K16" s="9">
        <f t="shared" si="3"/>
        <v>7496</v>
      </c>
      <c r="L16" s="9">
        <v>3531.8</v>
      </c>
      <c r="M16" s="9">
        <v>0</v>
      </c>
      <c r="N16" s="9">
        <f t="shared" si="4"/>
        <v>3531.8</v>
      </c>
      <c r="O16" s="9">
        <v>4274.6000000000004</v>
      </c>
      <c r="P16" s="9">
        <v>0</v>
      </c>
      <c r="Q16" s="9">
        <f t="shared" si="0"/>
        <v>4274.6000000000004</v>
      </c>
      <c r="R16" s="52">
        <v>2771.58</v>
      </c>
      <c r="S16" s="52">
        <v>0</v>
      </c>
      <c r="T16" s="52">
        <f t="shared" si="1"/>
        <v>2771.58</v>
      </c>
    </row>
    <row r="17" spans="1:20" ht="20.100000000000001" customHeight="1" x14ac:dyDescent="0.3">
      <c r="A17" s="27">
        <v>10</v>
      </c>
      <c r="B17" s="80" t="s">
        <v>9</v>
      </c>
      <c r="C17" s="80"/>
      <c r="D17" s="80"/>
      <c r="E17" s="80"/>
      <c r="F17" s="9">
        <v>542</v>
      </c>
      <c r="G17" s="9">
        <v>1187</v>
      </c>
      <c r="H17" s="9">
        <f t="shared" si="2"/>
        <v>1729</v>
      </c>
      <c r="I17" s="9">
        <v>1267</v>
      </c>
      <c r="J17" s="9">
        <v>0</v>
      </c>
      <c r="K17" s="9">
        <f t="shared" si="3"/>
        <v>1267</v>
      </c>
      <c r="L17" s="9">
        <v>717.7</v>
      </c>
      <c r="M17" s="9">
        <v>0</v>
      </c>
      <c r="N17" s="9">
        <f t="shared" si="4"/>
        <v>717.7</v>
      </c>
      <c r="O17" s="9">
        <v>2187</v>
      </c>
      <c r="P17" s="9">
        <v>0</v>
      </c>
      <c r="Q17" s="9">
        <f t="shared" si="0"/>
        <v>2187</v>
      </c>
      <c r="R17" s="52">
        <v>16.399999999999999</v>
      </c>
      <c r="S17" s="52">
        <v>0</v>
      </c>
      <c r="T17" s="52">
        <f t="shared" si="1"/>
        <v>16.399999999999999</v>
      </c>
    </row>
    <row r="18" spans="1:20" ht="20.100000000000001" customHeight="1" x14ac:dyDescent="0.3">
      <c r="A18" s="27">
        <v>11</v>
      </c>
      <c r="B18" s="80" t="s">
        <v>8</v>
      </c>
      <c r="C18" s="80"/>
      <c r="D18" s="80"/>
      <c r="E18" s="80"/>
      <c r="F18" s="9">
        <v>27139</v>
      </c>
      <c r="G18" s="9" t="s">
        <v>59</v>
      </c>
      <c r="H18" s="9">
        <f t="shared" si="2"/>
        <v>27139</v>
      </c>
      <c r="I18" s="9">
        <v>23100</v>
      </c>
      <c r="J18" s="9">
        <v>0</v>
      </c>
      <c r="K18" s="9">
        <f t="shared" si="3"/>
        <v>23100</v>
      </c>
      <c r="L18" s="9">
        <v>16677.7</v>
      </c>
      <c r="M18" s="9">
        <v>0</v>
      </c>
      <c r="N18" s="9">
        <f t="shared" si="4"/>
        <v>16677.7</v>
      </c>
      <c r="O18" s="9">
        <v>18851.099999999999</v>
      </c>
      <c r="P18" s="9">
        <v>0</v>
      </c>
      <c r="Q18" s="9">
        <f t="shared" si="0"/>
        <v>18851.099999999999</v>
      </c>
      <c r="R18" s="52">
        <v>12480.32</v>
      </c>
      <c r="S18" s="52">
        <v>0</v>
      </c>
      <c r="T18" s="52">
        <f t="shared" si="1"/>
        <v>12480.32</v>
      </c>
    </row>
    <row r="19" spans="1:20" ht="20.100000000000001" customHeight="1" x14ac:dyDescent="0.3">
      <c r="A19" s="27">
        <v>12</v>
      </c>
      <c r="B19" s="80" t="s">
        <v>7</v>
      </c>
      <c r="C19" s="80"/>
      <c r="D19" s="80"/>
      <c r="E19" s="80"/>
      <c r="F19" s="9">
        <v>4586</v>
      </c>
      <c r="G19" s="9" t="s">
        <v>59</v>
      </c>
      <c r="H19" s="9">
        <f t="shared" si="2"/>
        <v>4586</v>
      </c>
      <c r="I19" s="9">
        <v>3978</v>
      </c>
      <c r="J19" s="9">
        <v>0</v>
      </c>
      <c r="K19" s="9">
        <f t="shared" si="3"/>
        <v>3978</v>
      </c>
      <c r="L19" s="9">
        <v>5648.3</v>
      </c>
      <c r="M19" s="9">
        <v>0</v>
      </c>
      <c r="N19" s="9">
        <f t="shared" si="4"/>
        <v>5648.3</v>
      </c>
      <c r="O19" s="9">
        <v>3169.9</v>
      </c>
      <c r="P19" s="9">
        <v>0</v>
      </c>
      <c r="Q19" s="9">
        <f t="shared" si="0"/>
        <v>3169.9</v>
      </c>
      <c r="R19" s="52">
        <v>3712.17</v>
      </c>
      <c r="S19" s="52">
        <v>0</v>
      </c>
      <c r="T19" s="52">
        <f t="shared" si="1"/>
        <v>3712.17</v>
      </c>
    </row>
    <row r="20" spans="1:20" ht="20.100000000000001" customHeight="1" x14ac:dyDescent="0.3">
      <c r="A20" s="27">
        <v>13</v>
      </c>
      <c r="B20" s="80" t="s">
        <v>6</v>
      </c>
      <c r="C20" s="80"/>
      <c r="D20" s="80"/>
      <c r="E20" s="80"/>
      <c r="F20" s="9">
        <v>4169</v>
      </c>
      <c r="G20" s="9" t="s">
        <v>59</v>
      </c>
      <c r="H20" s="9">
        <f t="shared" si="2"/>
        <v>4169</v>
      </c>
      <c r="I20" s="9">
        <v>4266</v>
      </c>
      <c r="J20" s="9">
        <v>0</v>
      </c>
      <c r="K20" s="9">
        <f t="shared" si="3"/>
        <v>4266</v>
      </c>
      <c r="L20" s="9">
        <v>4550.6000000000004</v>
      </c>
      <c r="M20" s="9">
        <v>0</v>
      </c>
      <c r="N20" s="9">
        <f t="shared" si="4"/>
        <v>4550.6000000000004</v>
      </c>
      <c r="O20" s="9">
        <v>5313.7</v>
      </c>
      <c r="P20" s="9">
        <v>0</v>
      </c>
      <c r="Q20" s="9">
        <f t="shared" si="0"/>
        <v>5313.7</v>
      </c>
      <c r="R20" s="52">
        <v>4345.01</v>
      </c>
      <c r="S20" s="52">
        <v>0</v>
      </c>
      <c r="T20" s="52">
        <f t="shared" si="1"/>
        <v>4345.01</v>
      </c>
    </row>
    <row r="21" spans="1:20" ht="20.100000000000001" customHeight="1" x14ac:dyDescent="0.3">
      <c r="A21" s="27">
        <v>14</v>
      </c>
      <c r="B21" s="80" t="s">
        <v>5</v>
      </c>
      <c r="C21" s="80"/>
      <c r="D21" s="80"/>
      <c r="E21" s="80"/>
      <c r="F21" s="9">
        <v>10099</v>
      </c>
      <c r="G21" s="9" t="s">
        <v>59</v>
      </c>
      <c r="H21" s="9">
        <f t="shared" si="2"/>
        <v>10099</v>
      </c>
      <c r="I21" s="9">
        <v>7429</v>
      </c>
      <c r="J21" s="9">
        <v>0</v>
      </c>
      <c r="K21" s="9">
        <f t="shared" si="3"/>
        <v>7429</v>
      </c>
      <c r="L21" s="9">
        <v>6638.2</v>
      </c>
      <c r="M21" s="9">
        <v>0</v>
      </c>
      <c r="N21" s="9">
        <f t="shared" si="4"/>
        <v>6638.2</v>
      </c>
      <c r="O21" s="9">
        <v>5328.1</v>
      </c>
      <c r="P21" s="9">
        <v>0</v>
      </c>
      <c r="Q21" s="9">
        <f t="shared" si="0"/>
        <v>5328.1</v>
      </c>
      <c r="R21" s="52">
        <v>4658.54</v>
      </c>
      <c r="S21" s="52">
        <v>0</v>
      </c>
      <c r="T21" s="52">
        <f t="shared" si="1"/>
        <v>4658.54</v>
      </c>
    </row>
    <row r="22" spans="1:20" ht="20.100000000000001" customHeight="1" x14ac:dyDescent="0.3">
      <c r="A22" s="27">
        <v>15</v>
      </c>
      <c r="B22" s="80" t="s">
        <v>4</v>
      </c>
      <c r="C22" s="80"/>
      <c r="D22" s="80"/>
      <c r="E22" s="80"/>
      <c r="F22" s="9">
        <v>8757</v>
      </c>
      <c r="G22" s="9" t="s">
        <v>59</v>
      </c>
      <c r="H22" s="9">
        <f t="shared" si="2"/>
        <v>8757</v>
      </c>
      <c r="I22" s="9">
        <v>9154</v>
      </c>
      <c r="J22" s="9">
        <v>0</v>
      </c>
      <c r="K22" s="9">
        <f t="shared" si="3"/>
        <v>9154</v>
      </c>
      <c r="L22" s="9">
        <v>9016.2000000000007</v>
      </c>
      <c r="M22" s="9">
        <v>0</v>
      </c>
      <c r="N22" s="9">
        <f t="shared" si="4"/>
        <v>9016.2000000000007</v>
      </c>
      <c r="O22" s="9">
        <v>9748.2999999999993</v>
      </c>
      <c r="P22" s="9">
        <v>0</v>
      </c>
      <c r="Q22" s="9">
        <f t="shared" si="0"/>
        <v>9748.2999999999993</v>
      </c>
      <c r="R22" s="52">
        <v>8589.69</v>
      </c>
      <c r="S22" s="52">
        <v>0</v>
      </c>
      <c r="T22" s="52">
        <f t="shared" si="1"/>
        <v>8589.69</v>
      </c>
    </row>
    <row r="23" spans="1:20" ht="20.100000000000001" customHeight="1" x14ac:dyDescent="0.3">
      <c r="A23" s="27">
        <v>16</v>
      </c>
      <c r="B23" s="80" t="s">
        <v>3</v>
      </c>
      <c r="C23" s="80"/>
      <c r="D23" s="80"/>
      <c r="E23" s="80"/>
      <c r="F23" s="9">
        <v>9758</v>
      </c>
      <c r="G23" s="9" t="s">
        <v>59</v>
      </c>
      <c r="H23" s="9">
        <f t="shared" si="2"/>
        <v>9758</v>
      </c>
      <c r="I23" s="9">
        <v>10680</v>
      </c>
      <c r="J23" s="9">
        <v>0</v>
      </c>
      <c r="K23" s="9">
        <f t="shared" si="3"/>
        <v>10680</v>
      </c>
      <c r="L23" s="9">
        <v>8273.2999999999993</v>
      </c>
      <c r="M23" s="9">
        <v>0</v>
      </c>
      <c r="N23" s="9">
        <f t="shared" si="4"/>
        <v>8273.2999999999993</v>
      </c>
      <c r="O23" s="9">
        <v>8896.9</v>
      </c>
      <c r="P23" s="9">
        <v>0</v>
      </c>
      <c r="Q23" s="9">
        <f t="shared" si="0"/>
        <v>8896.9</v>
      </c>
      <c r="R23" s="52">
        <v>8084.67</v>
      </c>
      <c r="S23" s="52">
        <v>0</v>
      </c>
      <c r="T23" s="52">
        <f t="shared" si="1"/>
        <v>8084.67</v>
      </c>
    </row>
    <row r="24" spans="1:20" ht="20.100000000000001" customHeight="1" x14ac:dyDescent="0.3">
      <c r="A24" s="27">
        <v>17</v>
      </c>
      <c r="B24" s="80" t="s">
        <v>2</v>
      </c>
      <c r="C24" s="80"/>
      <c r="D24" s="80"/>
      <c r="E24" s="80"/>
      <c r="F24" s="9">
        <v>2997</v>
      </c>
      <c r="G24" s="9" t="s">
        <v>59</v>
      </c>
      <c r="H24" s="9">
        <f t="shared" si="2"/>
        <v>2997</v>
      </c>
      <c r="I24" s="9">
        <v>2521</v>
      </c>
      <c r="J24" s="9">
        <v>748</v>
      </c>
      <c r="K24" s="9">
        <f t="shared" si="3"/>
        <v>3269</v>
      </c>
      <c r="L24" s="9">
        <v>52.1</v>
      </c>
      <c r="M24" s="9">
        <v>0</v>
      </c>
      <c r="N24" s="9">
        <f t="shared" si="4"/>
        <v>52.1</v>
      </c>
      <c r="O24" s="9">
        <v>56.9</v>
      </c>
      <c r="P24" s="9">
        <v>0</v>
      </c>
      <c r="Q24" s="9">
        <f t="shared" si="0"/>
        <v>56.9</v>
      </c>
      <c r="R24" s="52">
        <v>159.18</v>
      </c>
      <c r="S24" s="52">
        <v>0</v>
      </c>
      <c r="T24" s="52">
        <f t="shared" si="1"/>
        <v>159.18</v>
      </c>
    </row>
    <row r="25" spans="1:20" ht="20.100000000000001" customHeight="1" x14ac:dyDescent="0.3">
      <c r="A25" s="27">
        <v>18</v>
      </c>
      <c r="B25" s="80" t="s">
        <v>1</v>
      </c>
      <c r="C25" s="80"/>
      <c r="D25" s="80"/>
      <c r="E25" s="80"/>
      <c r="F25" s="9">
        <v>23418</v>
      </c>
      <c r="G25" s="9">
        <v>3300</v>
      </c>
      <c r="H25" s="9">
        <f t="shared" si="2"/>
        <v>26718</v>
      </c>
      <c r="I25" s="9">
        <v>25681</v>
      </c>
      <c r="J25" s="9">
        <v>1980</v>
      </c>
      <c r="K25" s="9">
        <f t="shared" si="3"/>
        <v>27661</v>
      </c>
      <c r="L25" s="9">
        <v>21533.9</v>
      </c>
      <c r="M25" s="9">
        <v>157</v>
      </c>
      <c r="N25" s="9">
        <f t="shared" si="4"/>
        <v>21690.9</v>
      </c>
      <c r="O25" s="9">
        <v>19275.7</v>
      </c>
      <c r="P25" s="9">
        <v>0</v>
      </c>
      <c r="Q25" s="9">
        <f t="shared" si="0"/>
        <v>19275.7</v>
      </c>
      <c r="R25" s="52">
        <v>18543.46</v>
      </c>
      <c r="S25" s="52">
        <v>0</v>
      </c>
      <c r="T25" s="52">
        <f t="shared" si="1"/>
        <v>18543.46</v>
      </c>
    </row>
    <row r="26" spans="1:20" ht="20.100000000000001" customHeight="1" x14ac:dyDescent="0.3">
      <c r="A26" s="81" t="s">
        <v>0</v>
      </c>
      <c r="B26" s="81"/>
      <c r="C26" s="81"/>
      <c r="D26" s="81"/>
      <c r="E26" s="81"/>
      <c r="F26" s="28">
        <f t="shared" ref="F26:J26" si="5">SUM(F8:F25)</f>
        <v>173283</v>
      </c>
      <c r="G26" s="28">
        <f t="shared" si="5"/>
        <v>4502</v>
      </c>
      <c r="H26" s="28">
        <f t="shared" si="5"/>
        <v>177785</v>
      </c>
      <c r="I26" s="28">
        <f t="shared" si="5"/>
        <v>130934</v>
      </c>
      <c r="J26" s="28">
        <f t="shared" si="5"/>
        <v>4596</v>
      </c>
      <c r="K26" s="28">
        <f>SUM(K8:K25)</f>
        <v>135530</v>
      </c>
      <c r="L26" s="9">
        <f>SUM(L8:L25)</f>
        <v>167487.59999999998</v>
      </c>
      <c r="M26" s="9">
        <f t="shared" ref="M26" si="6">SUM(M8:M25)</f>
        <v>1270</v>
      </c>
      <c r="N26" s="9">
        <f>L26+M26</f>
        <v>168757.59999999998</v>
      </c>
      <c r="O26" s="9">
        <f>SUM(O8:O25)</f>
        <v>121264.99999999999</v>
      </c>
      <c r="P26" s="9">
        <f>SUM(P8:P25)</f>
        <v>1752</v>
      </c>
      <c r="Q26" s="9">
        <f t="shared" ref="Q26:T26" si="7">SUM(Q8:Q25)</f>
        <v>123016.99999999999</v>
      </c>
      <c r="R26" s="9">
        <f t="shared" si="7"/>
        <v>133240.98999999996</v>
      </c>
      <c r="S26" s="9">
        <f t="shared" si="7"/>
        <v>132</v>
      </c>
      <c r="T26" s="9">
        <f t="shared" si="7"/>
        <v>133372.98999999996</v>
      </c>
    </row>
    <row r="27" spans="1:20" x14ac:dyDescent="0.25">
      <c r="A27" s="14" t="s">
        <v>86</v>
      </c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</row>
    <row r="28" spans="1:20" x14ac:dyDescent="0.3">
      <c r="K28" s="30"/>
    </row>
    <row r="29" spans="1:20" x14ac:dyDescent="0.3">
      <c r="H29" s="30"/>
      <c r="K29" s="30"/>
    </row>
    <row r="30" spans="1:20" x14ac:dyDescent="0.3">
      <c r="H30" s="30"/>
      <c r="K30" s="30"/>
    </row>
    <row r="31" spans="1:20" x14ac:dyDescent="0.3">
      <c r="H31" s="30"/>
      <c r="K31" s="30"/>
    </row>
    <row r="32" spans="1:20" x14ac:dyDescent="0.3">
      <c r="H32" s="30"/>
      <c r="K32" s="30"/>
    </row>
    <row r="33" spans="8:11" x14ac:dyDescent="0.3">
      <c r="H33" s="30"/>
      <c r="K33" s="30"/>
    </row>
    <row r="34" spans="8:11" x14ac:dyDescent="0.3">
      <c r="H34" s="30"/>
      <c r="K34" s="30"/>
    </row>
    <row r="35" spans="8:11" x14ac:dyDescent="0.3">
      <c r="H35" s="30"/>
    </row>
    <row r="36" spans="8:11" x14ac:dyDescent="0.3">
      <c r="K36" s="30"/>
    </row>
    <row r="37" spans="8:11" x14ac:dyDescent="0.3">
      <c r="H37" s="30"/>
    </row>
    <row r="38" spans="8:11" x14ac:dyDescent="0.3">
      <c r="K38" s="30"/>
    </row>
    <row r="39" spans="8:11" x14ac:dyDescent="0.3">
      <c r="H39" s="30"/>
      <c r="K39" s="30"/>
    </row>
    <row r="40" spans="8:11" x14ac:dyDescent="0.3">
      <c r="H40" s="30"/>
      <c r="K40" s="30"/>
    </row>
    <row r="41" spans="8:11" x14ac:dyDescent="0.3">
      <c r="H41" s="30"/>
      <c r="K41" s="30"/>
    </row>
    <row r="42" spans="8:11" x14ac:dyDescent="0.3">
      <c r="H42" s="30"/>
      <c r="K42" s="30"/>
    </row>
    <row r="43" spans="8:11" x14ac:dyDescent="0.3">
      <c r="H43" s="30"/>
      <c r="K43" s="30"/>
    </row>
    <row r="44" spans="8:11" x14ac:dyDescent="0.3">
      <c r="H44" s="30"/>
      <c r="K44" s="30"/>
    </row>
    <row r="45" spans="8:11" x14ac:dyDescent="0.3">
      <c r="H45" s="30"/>
      <c r="K45" s="30"/>
    </row>
    <row r="46" spans="8:11" x14ac:dyDescent="0.3">
      <c r="H46" s="30"/>
      <c r="K46" s="30"/>
    </row>
    <row r="47" spans="8:11" x14ac:dyDescent="0.3">
      <c r="H47" s="30"/>
    </row>
  </sheetData>
  <mergeCells count="31">
    <mergeCell ref="B18:E18"/>
    <mergeCell ref="B8:E8"/>
    <mergeCell ref="B9:E9"/>
    <mergeCell ref="B10:E10"/>
    <mergeCell ref="B11:E11"/>
    <mergeCell ref="B12:E12"/>
    <mergeCell ref="B13:E13"/>
    <mergeCell ref="B14:E14"/>
    <mergeCell ref="B15:E15"/>
    <mergeCell ref="B16:E16"/>
    <mergeCell ref="A26:E26"/>
    <mergeCell ref="B19:E19"/>
    <mergeCell ref="B20:E20"/>
    <mergeCell ref="B21:E21"/>
    <mergeCell ref="B22:E22"/>
    <mergeCell ref="B23:E23"/>
    <mergeCell ref="B24:E24"/>
    <mergeCell ref="B25:E25"/>
    <mergeCell ref="A1:T1"/>
    <mergeCell ref="B17:E17"/>
    <mergeCell ref="A5:A7"/>
    <mergeCell ref="B5:E7"/>
    <mergeCell ref="F6:H6"/>
    <mergeCell ref="L6:N6"/>
    <mergeCell ref="I6:K6"/>
    <mergeCell ref="F5:T5"/>
    <mergeCell ref="A3:T3"/>
    <mergeCell ref="A2:T2"/>
    <mergeCell ref="A4:N4"/>
    <mergeCell ref="O6:Q6"/>
    <mergeCell ref="R6:T6"/>
  </mergeCells>
  <printOptions horizontalCentered="1" verticalCentered="1"/>
  <pageMargins left="0.5" right="0.25" top="0.75" bottom="0.75" header="0.3" footer="0.3"/>
  <pageSetup paperSize="9" scale="88" orientation="landscape" horizontalDpi="4294967293" verticalDpi="4294967293" r:id="rId1"/>
  <headerFooter>
    <oddFooter>&amp;R&amp;"Arial,Regular"&amp;12VI - 8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T27"/>
  <sheetViews>
    <sheetView view="pageBreakPreview" zoomScale="61" zoomScaleSheetLayoutView="61" workbookViewId="0">
      <selection sqref="A1:T27"/>
    </sheetView>
  </sheetViews>
  <sheetFormatPr defaultRowHeight="14.4" x14ac:dyDescent="0.3"/>
  <cols>
    <col min="1" max="1" width="5.21875" customWidth="1"/>
    <col min="2" max="2" width="9.21875" customWidth="1"/>
    <col min="3" max="3" width="1.44140625" customWidth="1"/>
    <col min="4" max="4" width="11.44140625" customWidth="1"/>
    <col min="5" max="5" width="7.5546875" customWidth="1"/>
    <col min="6" max="11" width="13.77734375" hidden="1" customWidth="1"/>
    <col min="12" max="20" width="13.77734375" customWidth="1"/>
  </cols>
  <sheetData>
    <row r="1" spans="1:20" ht="15.75" customHeight="1" x14ac:dyDescent="0.3">
      <c r="A1" s="79" t="s">
        <v>67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</row>
    <row r="2" spans="1:20" ht="15.6" x14ac:dyDescent="0.3">
      <c r="A2" s="79" t="s">
        <v>76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</row>
    <row r="3" spans="1:20" ht="15.6" x14ac:dyDescent="0.3">
      <c r="A3" s="79" t="s">
        <v>88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</row>
    <row r="4" spans="1:20" x14ac:dyDescent="0.3">
      <c r="A4" s="90"/>
      <c r="B4" s="90"/>
      <c r="C4" s="90"/>
      <c r="D4" s="90"/>
      <c r="E4" s="90"/>
      <c r="F4" s="91"/>
      <c r="G4" s="91"/>
      <c r="H4" s="91"/>
      <c r="I4" s="91"/>
      <c r="J4" s="91"/>
      <c r="K4" s="91"/>
      <c r="L4" s="91"/>
      <c r="M4" s="91"/>
      <c r="N4" s="91"/>
    </row>
    <row r="5" spans="1:20" ht="17.25" customHeight="1" x14ac:dyDescent="0.3">
      <c r="A5" s="89" t="s">
        <v>20</v>
      </c>
      <c r="B5" s="89" t="s">
        <v>61</v>
      </c>
      <c r="C5" s="89"/>
      <c r="D5" s="89"/>
      <c r="E5" s="89"/>
      <c r="F5" s="99" t="s">
        <v>19</v>
      </c>
      <c r="G5" s="100"/>
      <c r="H5" s="100"/>
      <c r="I5" s="100"/>
      <c r="J5" s="100"/>
      <c r="K5" s="100"/>
      <c r="L5" s="100"/>
      <c r="M5" s="100"/>
      <c r="N5" s="100"/>
      <c r="O5" s="100"/>
      <c r="P5" s="100"/>
      <c r="Q5" s="100"/>
      <c r="R5" s="100"/>
      <c r="S5" s="100"/>
      <c r="T5" s="100"/>
    </row>
    <row r="6" spans="1:20" ht="17.25" customHeight="1" x14ac:dyDescent="0.3">
      <c r="A6" s="89"/>
      <c r="B6" s="89"/>
      <c r="C6" s="89"/>
      <c r="D6" s="89"/>
      <c r="E6" s="89"/>
      <c r="F6" s="101">
        <v>2018</v>
      </c>
      <c r="G6" s="101"/>
      <c r="H6" s="101"/>
      <c r="I6" s="101">
        <v>2019</v>
      </c>
      <c r="J6" s="101"/>
      <c r="K6" s="101"/>
      <c r="L6" s="101">
        <v>2020</v>
      </c>
      <c r="M6" s="101"/>
      <c r="N6" s="101"/>
      <c r="O6" s="99">
        <v>2021</v>
      </c>
      <c r="P6" s="100"/>
      <c r="Q6" s="102"/>
      <c r="R6" s="99">
        <v>2022</v>
      </c>
      <c r="S6" s="100"/>
      <c r="T6" s="102"/>
    </row>
    <row r="7" spans="1:20" ht="36.75" customHeight="1" x14ac:dyDescent="0.3">
      <c r="A7" s="89"/>
      <c r="B7" s="89"/>
      <c r="C7" s="89"/>
      <c r="D7" s="89"/>
      <c r="E7" s="89"/>
      <c r="F7" s="2" t="s">
        <v>35</v>
      </c>
      <c r="G7" s="2" t="s">
        <v>36</v>
      </c>
      <c r="H7" s="2" t="s">
        <v>37</v>
      </c>
      <c r="I7" s="2" t="s">
        <v>35</v>
      </c>
      <c r="J7" s="2" t="s">
        <v>36</v>
      </c>
      <c r="K7" s="2" t="s">
        <v>37</v>
      </c>
      <c r="L7" s="2" t="s">
        <v>35</v>
      </c>
      <c r="M7" s="2" t="s">
        <v>36</v>
      </c>
      <c r="N7" s="2" t="s">
        <v>37</v>
      </c>
      <c r="O7" s="2" t="s">
        <v>35</v>
      </c>
      <c r="P7" s="2" t="s">
        <v>36</v>
      </c>
      <c r="Q7" s="2" t="s">
        <v>37</v>
      </c>
      <c r="R7" s="2" t="s">
        <v>35</v>
      </c>
      <c r="S7" s="2" t="s">
        <v>36</v>
      </c>
      <c r="T7" s="2" t="s">
        <v>37</v>
      </c>
    </row>
    <row r="8" spans="1:20" ht="20.100000000000001" customHeight="1" x14ac:dyDescent="0.3">
      <c r="A8" s="10">
        <v>1</v>
      </c>
      <c r="B8" s="88" t="s">
        <v>18</v>
      </c>
      <c r="C8" s="88"/>
      <c r="D8" s="88"/>
      <c r="E8" s="88"/>
      <c r="F8" s="38">
        <v>10</v>
      </c>
      <c r="G8" s="38">
        <v>4</v>
      </c>
      <c r="H8" s="38">
        <v>7</v>
      </c>
      <c r="I8" s="45">
        <v>9</v>
      </c>
      <c r="J8" s="45">
        <v>8</v>
      </c>
      <c r="K8" s="45">
        <v>8</v>
      </c>
      <c r="L8" s="61">
        <v>8.6999999999999993</v>
      </c>
      <c r="M8" s="61">
        <v>0</v>
      </c>
      <c r="N8" s="61">
        <v>9.6</v>
      </c>
      <c r="O8" s="58">
        <v>17.399999999999999</v>
      </c>
      <c r="P8" s="45">
        <v>4.8</v>
      </c>
      <c r="Q8" s="56">
        <v>3.2</v>
      </c>
      <c r="R8" s="68">
        <v>12.7</v>
      </c>
      <c r="S8" s="68">
        <v>0</v>
      </c>
      <c r="T8" s="68">
        <v>1</v>
      </c>
    </row>
    <row r="9" spans="1:20" ht="20.100000000000001" customHeight="1" x14ac:dyDescent="0.3">
      <c r="A9" s="10">
        <v>2</v>
      </c>
      <c r="B9" s="88" t="s">
        <v>17</v>
      </c>
      <c r="C9" s="88"/>
      <c r="D9" s="88"/>
      <c r="E9" s="88"/>
      <c r="F9" s="40">
        <v>8</v>
      </c>
      <c r="G9" s="40" t="s">
        <v>59</v>
      </c>
      <c r="H9" s="40">
        <v>7</v>
      </c>
      <c r="I9" s="45">
        <v>0</v>
      </c>
      <c r="J9" s="45">
        <v>2</v>
      </c>
      <c r="K9" s="45">
        <v>0</v>
      </c>
      <c r="L9" s="45">
        <v>0</v>
      </c>
      <c r="M9" s="45">
        <v>0</v>
      </c>
      <c r="N9" s="45">
        <v>0</v>
      </c>
      <c r="O9" s="58">
        <v>0</v>
      </c>
      <c r="P9" s="58">
        <v>0</v>
      </c>
      <c r="Q9" s="59">
        <v>0</v>
      </c>
      <c r="R9" s="68">
        <v>0</v>
      </c>
      <c r="S9" s="68">
        <v>0</v>
      </c>
      <c r="T9" s="68">
        <v>0</v>
      </c>
    </row>
    <row r="10" spans="1:20" ht="20.100000000000001" customHeight="1" x14ac:dyDescent="0.3">
      <c r="A10" s="10">
        <v>3</v>
      </c>
      <c r="B10" s="88" t="s">
        <v>16</v>
      </c>
      <c r="C10" s="88"/>
      <c r="D10" s="88"/>
      <c r="E10" s="88"/>
      <c r="F10" s="40" t="s">
        <v>59</v>
      </c>
      <c r="G10" s="40" t="s">
        <v>59</v>
      </c>
      <c r="H10" s="40" t="s">
        <v>59</v>
      </c>
      <c r="I10" s="45">
        <v>2</v>
      </c>
      <c r="J10" s="45">
        <v>0</v>
      </c>
      <c r="K10" s="45">
        <v>0</v>
      </c>
      <c r="L10" s="45">
        <v>13</v>
      </c>
      <c r="M10" s="61">
        <v>0</v>
      </c>
      <c r="N10" s="45">
        <v>0</v>
      </c>
      <c r="O10" s="58">
        <v>0</v>
      </c>
      <c r="P10" s="58">
        <v>0</v>
      </c>
      <c r="Q10" s="59">
        <v>1.8</v>
      </c>
      <c r="R10" s="68">
        <v>0</v>
      </c>
      <c r="S10" s="68">
        <v>0</v>
      </c>
      <c r="T10" s="68">
        <v>0</v>
      </c>
    </row>
    <row r="11" spans="1:20" ht="20.100000000000001" customHeight="1" x14ac:dyDescent="0.3">
      <c r="A11" s="10">
        <v>4</v>
      </c>
      <c r="B11" s="88" t="s">
        <v>15</v>
      </c>
      <c r="C11" s="88"/>
      <c r="D11" s="88"/>
      <c r="E11" s="88"/>
      <c r="F11" s="40" t="s">
        <v>59</v>
      </c>
      <c r="G11" s="40">
        <v>4</v>
      </c>
      <c r="H11" s="40">
        <v>3</v>
      </c>
      <c r="I11" s="45">
        <v>0</v>
      </c>
      <c r="J11" s="45">
        <v>0</v>
      </c>
      <c r="K11" s="45">
        <v>0</v>
      </c>
      <c r="L11" s="45">
        <v>0</v>
      </c>
      <c r="M11" s="45">
        <v>0</v>
      </c>
      <c r="N11" s="45">
        <v>0</v>
      </c>
      <c r="O11" s="58">
        <v>0</v>
      </c>
      <c r="P11" s="58">
        <v>0</v>
      </c>
      <c r="Q11" s="59">
        <v>0</v>
      </c>
      <c r="R11" s="68">
        <v>0</v>
      </c>
      <c r="S11" s="68">
        <v>0</v>
      </c>
      <c r="T11" s="68">
        <v>0</v>
      </c>
    </row>
    <row r="12" spans="1:20" ht="20.100000000000001" customHeight="1" x14ac:dyDescent="0.3">
      <c r="A12" s="10">
        <v>5</v>
      </c>
      <c r="B12" s="88" t="s">
        <v>14</v>
      </c>
      <c r="C12" s="88"/>
      <c r="D12" s="88"/>
      <c r="E12" s="88"/>
      <c r="F12" s="40">
        <v>2</v>
      </c>
      <c r="G12" s="40" t="s">
        <v>59</v>
      </c>
      <c r="H12" s="40" t="s">
        <v>59</v>
      </c>
      <c r="I12" s="45">
        <v>19</v>
      </c>
      <c r="J12" s="45">
        <v>0</v>
      </c>
      <c r="K12" s="45">
        <v>0</v>
      </c>
      <c r="L12" s="45">
        <v>6</v>
      </c>
      <c r="M12" s="61">
        <v>0</v>
      </c>
      <c r="N12" s="45">
        <v>5</v>
      </c>
      <c r="O12" s="58">
        <v>7</v>
      </c>
      <c r="P12" s="58">
        <v>0</v>
      </c>
      <c r="Q12" s="59">
        <v>2</v>
      </c>
      <c r="R12" s="68">
        <v>9</v>
      </c>
      <c r="S12" s="68">
        <v>0</v>
      </c>
      <c r="T12" s="68">
        <v>7</v>
      </c>
    </row>
    <row r="13" spans="1:20" ht="20.100000000000001" customHeight="1" x14ac:dyDescent="0.3">
      <c r="A13" s="10">
        <v>6</v>
      </c>
      <c r="B13" s="88" t="s">
        <v>13</v>
      </c>
      <c r="C13" s="88"/>
      <c r="D13" s="88"/>
      <c r="E13" s="88"/>
      <c r="F13" s="40">
        <v>10</v>
      </c>
      <c r="G13" s="40" t="s">
        <v>59</v>
      </c>
      <c r="H13" s="40" t="s">
        <v>59</v>
      </c>
      <c r="I13" s="45">
        <v>6</v>
      </c>
      <c r="J13" s="45">
        <v>0</v>
      </c>
      <c r="K13" s="45">
        <v>0</v>
      </c>
      <c r="L13" s="45">
        <v>4</v>
      </c>
      <c r="M13" s="45">
        <v>0</v>
      </c>
      <c r="N13" s="45">
        <v>1</v>
      </c>
      <c r="O13" s="58">
        <v>1</v>
      </c>
      <c r="P13" s="58">
        <v>0</v>
      </c>
      <c r="Q13" s="59">
        <v>0</v>
      </c>
      <c r="R13" s="68">
        <v>6</v>
      </c>
      <c r="S13" s="68">
        <v>0</v>
      </c>
      <c r="T13" s="68">
        <v>0</v>
      </c>
    </row>
    <row r="14" spans="1:20" ht="20.100000000000001" customHeight="1" x14ac:dyDescent="0.3">
      <c r="A14" s="10">
        <v>7</v>
      </c>
      <c r="B14" s="88" t="s">
        <v>12</v>
      </c>
      <c r="C14" s="88"/>
      <c r="D14" s="88"/>
      <c r="E14" s="88"/>
      <c r="F14" s="40">
        <v>3</v>
      </c>
      <c r="G14" s="40" t="s">
        <v>59</v>
      </c>
      <c r="H14" s="40" t="s">
        <v>59</v>
      </c>
      <c r="I14" s="45">
        <v>2</v>
      </c>
      <c r="J14" s="45">
        <v>0</v>
      </c>
      <c r="K14" s="45">
        <v>0</v>
      </c>
      <c r="L14" s="45">
        <v>13.7</v>
      </c>
      <c r="M14" s="61">
        <v>0</v>
      </c>
      <c r="N14" s="45">
        <v>1.9</v>
      </c>
      <c r="O14" s="58">
        <v>5.8</v>
      </c>
      <c r="P14" s="58">
        <v>0</v>
      </c>
      <c r="Q14" s="59">
        <v>0</v>
      </c>
      <c r="R14" s="68">
        <v>3.8</v>
      </c>
      <c r="S14" s="68">
        <v>0</v>
      </c>
      <c r="T14" s="68">
        <v>0</v>
      </c>
    </row>
    <row r="15" spans="1:20" ht="20.100000000000001" customHeight="1" x14ac:dyDescent="0.3">
      <c r="A15" s="10">
        <v>8</v>
      </c>
      <c r="B15" s="88" t="s">
        <v>11</v>
      </c>
      <c r="C15" s="88"/>
      <c r="D15" s="88"/>
      <c r="E15" s="88"/>
      <c r="F15" s="40">
        <v>11</v>
      </c>
      <c r="G15" s="40" t="s">
        <v>59</v>
      </c>
      <c r="H15" s="40" t="s">
        <v>59</v>
      </c>
      <c r="I15" s="45">
        <v>0</v>
      </c>
      <c r="J15" s="45">
        <v>0</v>
      </c>
      <c r="K15" s="45">
        <v>0</v>
      </c>
      <c r="L15" s="45">
        <v>0</v>
      </c>
      <c r="M15" s="45">
        <v>0</v>
      </c>
      <c r="N15" s="45">
        <v>0</v>
      </c>
      <c r="O15" s="58">
        <v>0.3</v>
      </c>
      <c r="P15" s="58">
        <v>0</v>
      </c>
      <c r="Q15" s="59">
        <v>0</v>
      </c>
      <c r="R15" s="68">
        <v>0</v>
      </c>
      <c r="S15" s="68">
        <v>0</v>
      </c>
      <c r="T15" s="68">
        <v>0</v>
      </c>
    </row>
    <row r="16" spans="1:20" ht="20.100000000000001" customHeight="1" x14ac:dyDescent="0.3">
      <c r="A16" s="10">
        <v>9</v>
      </c>
      <c r="B16" s="88" t="s">
        <v>10</v>
      </c>
      <c r="C16" s="88"/>
      <c r="D16" s="88"/>
      <c r="E16" s="88"/>
      <c r="F16" s="40">
        <v>19</v>
      </c>
      <c r="G16" s="40">
        <v>1</v>
      </c>
      <c r="H16" s="40" t="s">
        <v>59</v>
      </c>
      <c r="I16" s="45">
        <v>7</v>
      </c>
      <c r="J16" s="45">
        <v>0</v>
      </c>
      <c r="K16" s="45">
        <v>0</v>
      </c>
      <c r="L16" s="45">
        <v>0</v>
      </c>
      <c r="M16" s="61">
        <v>0</v>
      </c>
      <c r="N16" s="45">
        <v>0</v>
      </c>
      <c r="O16" s="58">
        <v>10</v>
      </c>
      <c r="P16" s="58">
        <v>0</v>
      </c>
      <c r="Q16" s="59">
        <v>5</v>
      </c>
      <c r="R16" s="68">
        <v>21</v>
      </c>
      <c r="S16" s="68">
        <v>0</v>
      </c>
      <c r="T16" s="68">
        <v>2</v>
      </c>
    </row>
    <row r="17" spans="1:20" ht="20.100000000000001" customHeight="1" x14ac:dyDescent="0.3">
      <c r="A17" s="10">
        <v>10</v>
      </c>
      <c r="B17" s="88" t="s">
        <v>9</v>
      </c>
      <c r="C17" s="88"/>
      <c r="D17" s="88"/>
      <c r="E17" s="88"/>
      <c r="F17" s="40">
        <v>6</v>
      </c>
      <c r="G17" s="40" t="s">
        <v>59</v>
      </c>
      <c r="H17" s="40" t="s">
        <v>59</v>
      </c>
      <c r="I17" s="45">
        <v>5</v>
      </c>
      <c r="J17" s="45">
        <v>0</v>
      </c>
      <c r="K17" s="45">
        <v>0</v>
      </c>
      <c r="L17" s="45">
        <v>5</v>
      </c>
      <c r="M17" s="45">
        <v>0</v>
      </c>
      <c r="N17" s="45">
        <v>0</v>
      </c>
      <c r="O17" s="58">
        <v>17.8</v>
      </c>
      <c r="P17" s="58">
        <v>3</v>
      </c>
      <c r="Q17" s="59">
        <v>0</v>
      </c>
      <c r="R17" s="68">
        <v>13.7</v>
      </c>
      <c r="S17" s="68">
        <v>3.3</v>
      </c>
      <c r="T17" s="68">
        <v>0</v>
      </c>
    </row>
    <row r="18" spans="1:20" ht="20.100000000000001" customHeight="1" x14ac:dyDescent="0.3">
      <c r="A18" s="10">
        <v>11</v>
      </c>
      <c r="B18" s="88" t="s">
        <v>8</v>
      </c>
      <c r="C18" s="88"/>
      <c r="D18" s="88"/>
      <c r="E18" s="88"/>
      <c r="F18" s="40">
        <v>9</v>
      </c>
      <c r="G18" s="40" t="s">
        <v>59</v>
      </c>
      <c r="H18" s="40">
        <v>9</v>
      </c>
      <c r="I18" s="45">
        <v>0</v>
      </c>
      <c r="J18" s="45">
        <v>0</v>
      </c>
      <c r="K18" s="45">
        <v>0</v>
      </c>
      <c r="L18" s="45">
        <v>0</v>
      </c>
      <c r="M18" s="61">
        <v>0</v>
      </c>
      <c r="N18" s="45">
        <v>15.5</v>
      </c>
      <c r="O18" s="58">
        <v>2.4</v>
      </c>
      <c r="P18" s="58">
        <v>0</v>
      </c>
      <c r="Q18" s="59">
        <v>111.5</v>
      </c>
      <c r="R18" s="68">
        <v>0.5</v>
      </c>
      <c r="S18" s="68">
        <v>0</v>
      </c>
      <c r="T18" s="68">
        <v>14.5</v>
      </c>
    </row>
    <row r="19" spans="1:20" ht="20.100000000000001" customHeight="1" x14ac:dyDescent="0.3">
      <c r="A19" s="10">
        <v>12</v>
      </c>
      <c r="B19" s="88" t="s">
        <v>7</v>
      </c>
      <c r="C19" s="88"/>
      <c r="D19" s="88"/>
      <c r="E19" s="88"/>
      <c r="F19" s="40">
        <v>4</v>
      </c>
      <c r="G19" s="40" t="s">
        <v>59</v>
      </c>
      <c r="H19" s="40" t="s">
        <v>59</v>
      </c>
      <c r="I19" s="45">
        <v>2</v>
      </c>
      <c r="J19" s="45">
        <v>0</v>
      </c>
      <c r="K19" s="45">
        <v>0</v>
      </c>
      <c r="L19" s="45">
        <v>13</v>
      </c>
      <c r="M19" s="45">
        <v>0</v>
      </c>
      <c r="N19" s="45">
        <v>0</v>
      </c>
      <c r="O19" s="58">
        <v>18</v>
      </c>
      <c r="P19" s="58">
        <v>0</v>
      </c>
      <c r="Q19" s="59">
        <v>5</v>
      </c>
      <c r="R19" s="68">
        <v>2</v>
      </c>
      <c r="S19" s="68">
        <v>0</v>
      </c>
      <c r="T19" s="68">
        <v>8</v>
      </c>
    </row>
    <row r="20" spans="1:20" ht="20.100000000000001" customHeight="1" x14ac:dyDescent="0.3">
      <c r="A20" s="10">
        <v>13</v>
      </c>
      <c r="B20" s="88" t="s">
        <v>6</v>
      </c>
      <c r="C20" s="88"/>
      <c r="D20" s="88"/>
      <c r="E20" s="88"/>
      <c r="F20" s="40" t="s">
        <v>59</v>
      </c>
      <c r="G20" s="40" t="s">
        <v>59</v>
      </c>
      <c r="H20" s="40" t="s">
        <v>59</v>
      </c>
      <c r="I20" s="45">
        <v>0</v>
      </c>
      <c r="J20" s="45">
        <v>0</v>
      </c>
      <c r="K20" s="45">
        <v>0</v>
      </c>
      <c r="L20" s="45">
        <v>1</v>
      </c>
      <c r="M20" s="61">
        <v>0</v>
      </c>
      <c r="N20" s="45">
        <v>0</v>
      </c>
      <c r="O20" s="58">
        <v>1</v>
      </c>
      <c r="P20" s="58">
        <v>0</v>
      </c>
      <c r="Q20" s="59">
        <v>0</v>
      </c>
      <c r="R20" s="68">
        <v>2</v>
      </c>
      <c r="S20" s="68">
        <v>0</v>
      </c>
      <c r="T20" s="68">
        <v>0</v>
      </c>
    </row>
    <row r="21" spans="1:20" ht="20.100000000000001" customHeight="1" x14ac:dyDescent="0.3">
      <c r="A21" s="10">
        <v>14</v>
      </c>
      <c r="B21" s="88" t="s">
        <v>5</v>
      </c>
      <c r="C21" s="88"/>
      <c r="D21" s="88"/>
      <c r="E21" s="88"/>
      <c r="F21" s="40" t="s">
        <v>59</v>
      </c>
      <c r="G21" s="40" t="s">
        <v>59</v>
      </c>
      <c r="H21" s="40" t="s">
        <v>59</v>
      </c>
      <c r="I21" s="45">
        <v>4</v>
      </c>
      <c r="J21" s="45">
        <v>0</v>
      </c>
      <c r="K21" s="45">
        <v>4</v>
      </c>
      <c r="L21" s="45">
        <v>0</v>
      </c>
      <c r="M21" s="45">
        <v>0</v>
      </c>
      <c r="N21" s="45">
        <v>0</v>
      </c>
      <c r="O21" s="58">
        <v>0</v>
      </c>
      <c r="P21" s="58">
        <v>0</v>
      </c>
      <c r="Q21" s="59">
        <v>2.9</v>
      </c>
      <c r="R21" s="68">
        <v>0</v>
      </c>
      <c r="S21" s="68">
        <v>0</v>
      </c>
      <c r="T21" s="68">
        <v>0</v>
      </c>
    </row>
    <row r="22" spans="1:20" ht="20.100000000000001" customHeight="1" x14ac:dyDescent="0.3">
      <c r="A22" s="10">
        <v>15</v>
      </c>
      <c r="B22" s="88" t="s">
        <v>4</v>
      </c>
      <c r="C22" s="88"/>
      <c r="D22" s="88"/>
      <c r="E22" s="88"/>
      <c r="F22" s="40" t="s">
        <v>59</v>
      </c>
      <c r="G22" s="40" t="s">
        <v>59</v>
      </c>
      <c r="H22" s="40" t="s">
        <v>59</v>
      </c>
      <c r="I22" s="45">
        <v>0</v>
      </c>
      <c r="J22" s="45">
        <v>0</v>
      </c>
      <c r="K22" s="45">
        <v>0</v>
      </c>
      <c r="L22" s="45">
        <v>0</v>
      </c>
      <c r="M22" s="61">
        <v>0</v>
      </c>
      <c r="N22" s="45">
        <v>0</v>
      </c>
      <c r="O22" s="58">
        <v>0</v>
      </c>
      <c r="P22" s="58">
        <v>0</v>
      </c>
      <c r="Q22" s="59">
        <v>0</v>
      </c>
      <c r="R22" s="68">
        <v>0</v>
      </c>
      <c r="S22" s="68">
        <v>0</v>
      </c>
      <c r="T22" s="68">
        <v>0</v>
      </c>
    </row>
    <row r="23" spans="1:20" ht="20.100000000000001" customHeight="1" x14ac:dyDescent="0.3">
      <c r="A23" s="10">
        <v>16</v>
      </c>
      <c r="B23" s="88" t="s">
        <v>3</v>
      </c>
      <c r="C23" s="88"/>
      <c r="D23" s="88"/>
      <c r="E23" s="88"/>
      <c r="F23" s="40">
        <v>6</v>
      </c>
      <c r="G23" s="40" t="s">
        <v>59</v>
      </c>
      <c r="H23" s="40" t="s">
        <v>59</v>
      </c>
      <c r="I23" s="45">
        <v>4</v>
      </c>
      <c r="J23" s="45">
        <v>0</v>
      </c>
      <c r="K23" s="45">
        <v>0</v>
      </c>
      <c r="L23" s="45">
        <v>1.9</v>
      </c>
      <c r="M23" s="45">
        <v>0</v>
      </c>
      <c r="N23" s="45">
        <v>0</v>
      </c>
      <c r="O23" s="58">
        <v>1.9</v>
      </c>
      <c r="P23" s="58">
        <v>0</v>
      </c>
      <c r="Q23" s="59">
        <v>0</v>
      </c>
      <c r="R23" s="68">
        <v>1</v>
      </c>
      <c r="S23" s="68">
        <v>0</v>
      </c>
      <c r="T23" s="68">
        <v>0</v>
      </c>
    </row>
    <row r="24" spans="1:20" ht="20.100000000000001" customHeight="1" x14ac:dyDescent="0.3">
      <c r="A24" s="10">
        <v>17</v>
      </c>
      <c r="B24" s="88" t="s">
        <v>2</v>
      </c>
      <c r="C24" s="88"/>
      <c r="D24" s="88"/>
      <c r="E24" s="88"/>
      <c r="F24" s="40" t="s">
        <v>59</v>
      </c>
      <c r="G24" s="40" t="s">
        <v>59</v>
      </c>
      <c r="H24" s="40" t="s">
        <v>59</v>
      </c>
      <c r="I24" s="45">
        <v>0</v>
      </c>
      <c r="J24" s="45">
        <v>0</v>
      </c>
      <c r="K24" s="45">
        <v>0</v>
      </c>
      <c r="L24" s="45">
        <v>0</v>
      </c>
      <c r="M24" s="61">
        <v>0</v>
      </c>
      <c r="N24" s="45">
        <v>0</v>
      </c>
      <c r="O24" s="58">
        <v>0</v>
      </c>
      <c r="P24" s="58">
        <v>0</v>
      </c>
      <c r="Q24" s="59">
        <v>0</v>
      </c>
      <c r="R24" s="68">
        <v>0</v>
      </c>
      <c r="S24" s="68">
        <v>0</v>
      </c>
      <c r="T24" s="68">
        <v>0</v>
      </c>
    </row>
    <row r="25" spans="1:20" ht="20.100000000000001" customHeight="1" x14ac:dyDescent="0.3">
      <c r="A25" s="10">
        <v>18</v>
      </c>
      <c r="B25" s="88" t="s">
        <v>1</v>
      </c>
      <c r="C25" s="88"/>
      <c r="D25" s="88"/>
      <c r="E25" s="88"/>
      <c r="F25" s="42">
        <v>1</v>
      </c>
      <c r="G25" s="42" t="s">
        <v>59</v>
      </c>
      <c r="H25" s="42" t="s">
        <v>59</v>
      </c>
      <c r="I25" s="45">
        <v>4</v>
      </c>
      <c r="J25" s="45">
        <v>2</v>
      </c>
      <c r="K25" s="45">
        <v>0</v>
      </c>
      <c r="L25" s="45">
        <v>0</v>
      </c>
      <c r="M25" s="45">
        <v>0</v>
      </c>
      <c r="N25" s="45">
        <v>0</v>
      </c>
      <c r="O25" s="58">
        <v>0</v>
      </c>
      <c r="P25" s="60">
        <v>0</v>
      </c>
      <c r="Q25" s="59">
        <v>0</v>
      </c>
      <c r="R25" s="68">
        <v>1.5</v>
      </c>
      <c r="S25" s="69">
        <v>0</v>
      </c>
      <c r="T25" s="68">
        <v>1.5</v>
      </c>
    </row>
    <row r="26" spans="1:20" ht="20.100000000000001" customHeight="1" x14ac:dyDescent="0.3">
      <c r="A26" s="89" t="s">
        <v>0</v>
      </c>
      <c r="B26" s="89"/>
      <c r="C26" s="89"/>
      <c r="D26" s="89"/>
      <c r="E26" s="89"/>
      <c r="F26" s="9">
        <f>SUM(F8:F25)</f>
        <v>89</v>
      </c>
      <c r="G26" s="9">
        <f>SUM(G8:G25)</f>
        <v>9</v>
      </c>
      <c r="H26" s="9">
        <f t="shared" ref="H26:K26" si="0">SUM(H8:H25)</f>
        <v>26</v>
      </c>
      <c r="I26" s="9">
        <f t="shared" si="0"/>
        <v>64</v>
      </c>
      <c r="J26" s="9">
        <f t="shared" si="0"/>
        <v>12</v>
      </c>
      <c r="K26" s="9">
        <f t="shared" si="0"/>
        <v>12</v>
      </c>
      <c r="L26" s="9">
        <v>66.300000000000011</v>
      </c>
      <c r="M26" s="9">
        <v>0</v>
      </c>
      <c r="N26" s="9">
        <v>33</v>
      </c>
      <c r="O26" s="9">
        <f t="shared" ref="O26:T26" si="1">SUM(O8:O25)</f>
        <v>82.6</v>
      </c>
      <c r="P26" s="9">
        <f t="shared" si="1"/>
        <v>7.8</v>
      </c>
      <c r="Q26" s="9">
        <f t="shared" si="1"/>
        <v>131.4</v>
      </c>
      <c r="R26" s="9">
        <f t="shared" si="1"/>
        <v>73.2</v>
      </c>
      <c r="S26" s="9">
        <f t="shared" si="1"/>
        <v>3.3</v>
      </c>
      <c r="T26" s="9">
        <f t="shared" si="1"/>
        <v>34</v>
      </c>
    </row>
    <row r="27" spans="1:20" s="34" customFormat="1" ht="15" x14ac:dyDescent="0.25">
      <c r="A27" s="14" t="s">
        <v>86</v>
      </c>
      <c r="B27" s="7"/>
      <c r="C27" s="7"/>
      <c r="D27" s="7"/>
      <c r="E27" s="7"/>
      <c r="F27" s="11"/>
      <c r="G27" s="11"/>
      <c r="H27" s="11"/>
      <c r="I27" s="11"/>
      <c r="J27" s="11"/>
      <c r="K27" s="11"/>
    </row>
  </sheetData>
  <mergeCells count="31">
    <mergeCell ref="B25:E25"/>
    <mergeCell ref="A26:E26"/>
    <mergeCell ref="B19:E19"/>
    <mergeCell ref="B20:E20"/>
    <mergeCell ref="B21:E21"/>
    <mergeCell ref="B22:E22"/>
    <mergeCell ref="B23:E23"/>
    <mergeCell ref="B24:E24"/>
    <mergeCell ref="B18:E18"/>
    <mergeCell ref="B8:E8"/>
    <mergeCell ref="B9:E9"/>
    <mergeCell ref="B10:E10"/>
    <mergeCell ref="B11:E11"/>
    <mergeCell ref="B12:E12"/>
    <mergeCell ref="B13:E13"/>
    <mergeCell ref="B14:E14"/>
    <mergeCell ref="B15:E15"/>
    <mergeCell ref="B16:E16"/>
    <mergeCell ref="B17:E17"/>
    <mergeCell ref="F5:T5"/>
    <mergeCell ref="A1:T1"/>
    <mergeCell ref="A2:T2"/>
    <mergeCell ref="A3:T3"/>
    <mergeCell ref="A4:N4"/>
    <mergeCell ref="A5:A7"/>
    <mergeCell ref="B5:E7"/>
    <mergeCell ref="F6:H6"/>
    <mergeCell ref="I6:K6"/>
    <mergeCell ref="L6:N6"/>
    <mergeCell ref="O6:Q6"/>
    <mergeCell ref="R6:T6"/>
  </mergeCells>
  <printOptions horizontalCentered="1" verticalCentered="1"/>
  <pageMargins left="0.6" right="0.25" top="0.75" bottom="0.75" header="0.3" footer="0.3"/>
  <pageSetup paperSize="9" scale="87" orientation="landscape" horizontalDpi="4294967293" verticalDpi="4294967293" r:id="rId1"/>
  <headerFooter>
    <oddFooter>&amp;R&amp;"Arial,Regular"&amp;12VI - 17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T27"/>
  <sheetViews>
    <sheetView view="pageBreakPreview" zoomScale="70" zoomScaleSheetLayoutView="70" workbookViewId="0">
      <selection sqref="A1:T27"/>
    </sheetView>
  </sheetViews>
  <sheetFormatPr defaultRowHeight="14.4" x14ac:dyDescent="0.3"/>
  <cols>
    <col min="1" max="1" width="4.5546875" customWidth="1"/>
    <col min="2" max="2" width="9.21875" customWidth="1"/>
    <col min="3" max="3" width="1.44140625" customWidth="1"/>
    <col min="4" max="4" width="11.21875" customWidth="1"/>
    <col min="5" max="5" width="10.77734375" customWidth="1"/>
    <col min="6" max="11" width="13.5546875" hidden="1" customWidth="1"/>
    <col min="12" max="12" width="13.5546875" customWidth="1"/>
    <col min="13" max="13" width="12.21875" customWidth="1"/>
    <col min="14" max="15" width="13.5546875" customWidth="1"/>
    <col min="16" max="19" width="12.21875" customWidth="1"/>
    <col min="20" max="20" width="13.5546875" customWidth="1"/>
  </cols>
  <sheetData>
    <row r="1" spans="1:20" ht="15.75" customHeight="1" x14ac:dyDescent="0.3">
      <c r="A1" s="79" t="s">
        <v>75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</row>
    <row r="2" spans="1:20" ht="15.6" x14ac:dyDescent="0.3">
      <c r="A2" s="79" t="s">
        <v>78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</row>
    <row r="3" spans="1:20" ht="15.6" x14ac:dyDescent="0.3">
      <c r="A3" s="79" t="s">
        <v>88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</row>
    <row r="4" spans="1:20" x14ac:dyDescent="0.3">
      <c r="A4" s="90"/>
      <c r="B4" s="90"/>
      <c r="C4" s="90"/>
      <c r="D4" s="90"/>
      <c r="E4" s="90"/>
      <c r="F4" s="91"/>
      <c r="G4" s="91"/>
      <c r="H4" s="91"/>
      <c r="I4" s="91"/>
      <c r="J4" s="91"/>
      <c r="K4" s="91"/>
      <c r="L4" s="91"/>
      <c r="M4" s="91"/>
      <c r="N4" s="91"/>
    </row>
    <row r="5" spans="1:20" ht="18" customHeight="1" x14ac:dyDescent="0.3">
      <c r="A5" s="89" t="s">
        <v>20</v>
      </c>
      <c r="B5" s="89" t="s">
        <v>61</v>
      </c>
      <c r="C5" s="89"/>
      <c r="D5" s="89"/>
      <c r="E5" s="89"/>
      <c r="F5" s="99" t="s">
        <v>19</v>
      </c>
      <c r="G5" s="100"/>
      <c r="H5" s="100"/>
      <c r="I5" s="100"/>
      <c r="J5" s="100"/>
      <c r="K5" s="100"/>
      <c r="L5" s="100"/>
      <c r="M5" s="100"/>
      <c r="N5" s="100"/>
      <c r="O5" s="100"/>
      <c r="P5" s="100"/>
      <c r="Q5" s="100"/>
      <c r="R5" s="100"/>
      <c r="S5" s="100"/>
      <c r="T5" s="102"/>
    </row>
    <row r="6" spans="1:20" ht="18" customHeight="1" x14ac:dyDescent="0.3">
      <c r="A6" s="89"/>
      <c r="B6" s="89"/>
      <c r="C6" s="89"/>
      <c r="D6" s="89"/>
      <c r="E6" s="89"/>
      <c r="F6" s="101">
        <v>2018</v>
      </c>
      <c r="G6" s="101"/>
      <c r="H6" s="101"/>
      <c r="I6" s="101">
        <v>2019</v>
      </c>
      <c r="J6" s="101"/>
      <c r="K6" s="101"/>
      <c r="L6" s="101">
        <v>2020</v>
      </c>
      <c r="M6" s="101"/>
      <c r="N6" s="101"/>
      <c r="O6" s="99">
        <v>2021</v>
      </c>
      <c r="P6" s="100"/>
      <c r="Q6" s="102"/>
      <c r="R6" s="99">
        <v>2022</v>
      </c>
      <c r="S6" s="100"/>
      <c r="T6" s="102"/>
    </row>
    <row r="7" spans="1:20" ht="33.75" customHeight="1" x14ac:dyDescent="0.3">
      <c r="A7" s="89"/>
      <c r="B7" s="89"/>
      <c r="C7" s="89"/>
      <c r="D7" s="89"/>
      <c r="E7" s="89"/>
      <c r="F7" s="2" t="s">
        <v>35</v>
      </c>
      <c r="G7" s="2" t="s">
        <v>36</v>
      </c>
      <c r="H7" s="2" t="s">
        <v>37</v>
      </c>
      <c r="I7" s="2" t="s">
        <v>35</v>
      </c>
      <c r="J7" s="2" t="s">
        <v>36</v>
      </c>
      <c r="K7" s="2" t="s">
        <v>37</v>
      </c>
      <c r="L7" s="2" t="s">
        <v>35</v>
      </c>
      <c r="M7" s="2" t="s">
        <v>36</v>
      </c>
      <c r="N7" s="2" t="s">
        <v>37</v>
      </c>
      <c r="O7" s="2" t="s">
        <v>35</v>
      </c>
      <c r="P7" s="2" t="s">
        <v>36</v>
      </c>
      <c r="Q7" s="2" t="s">
        <v>37</v>
      </c>
      <c r="R7" s="2" t="s">
        <v>35</v>
      </c>
      <c r="S7" s="2" t="s">
        <v>36</v>
      </c>
      <c r="T7" s="2" t="s">
        <v>37</v>
      </c>
    </row>
    <row r="8" spans="1:20" ht="20.100000000000001" customHeight="1" x14ac:dyDescent="0.3">
      <c r="A8" s="10">
        <v>1</v>
      </c>
      <c r="B8" s="88" t="s">
        <v>18</v>
      </c>
      <c r="C8" s="88"/>
      <c r="D8" s="88"/>
      <c r="E8" s="88"/>
      <c r="F8" s="9">
        <v>18</v>
      </c>
      <c r="G8" s="9">
        <v>11</v>
      </c>
      <c r="H8" s="9">
        <v>9</v>
      </c>
      <c r="I8" s="9">
        <v>16</v>
      </c>
      <c r="J8" s="9">
        <v>22</v>
      </c>
      <c r="K8" s="9">
        <v>11</v>
      </c>
      <c r="L8" s="9">
        <v>14.729099999999999</v>
      </c>
      <c r="M8" s="9">
        <v>0</v>
      </c>
      <c r="N8" s="9">
        <v>12.8544</v>
      </c>
      <c r="O8" s="53">
        <f>'[7]Produksi Kacang'!$L$8</f>
        <v>30.258599999999998</v>
      </c>
      <c r="P8" s="53">
        <f>'[7]Produksi Kacang'!$M$8</f>
        <v>7.919999999999999</v>
      </c>
      <c r="Q8" s="53">
        <f>'[7]Produksi Kacang'!$N$8</f>
        <v>2.72</v>
      </c>
      <c r="R8" s="67">
        <f>'Panen Kacang'!R8*1.616</f>
        <v>20.523199999999999</v>
      </c>
      <c r="S8" s="67">
        <f>'Panen Kacang'!S8*1.117</f>
        <v>0</v>
      </c>
      <c r="T8" s="67">
        <f>0.752*'Panen Kacang'!T8</f>
        <v>0.752</v>
      </c>
    </row>
    <row r="9" spans="1:20" ht="20.100000000000001" customHeight="1" x14ac:dyDescent="0.3">
      <c r="A9" s="10">
        <v>2</v>
      </c>
      <c r="B9" s="88" t="s">
        <v>17</v>
      </c>
      <c r="C9" s="88"/>
      <c r="D9" s="88"/>
      <c r="E9" s="88"/>
      <c r="F9" s="9">
        <v>15</v>
      </c>
      <c r="G9" s="9" t="s">
        <v>59</v>
      </c>
      <c r="H9" s="9">
        <v>9</v>
      </c>
      <c r="I9" s="9">
        <v>0</v>
      </c>
      <c r="J9" s="9">
        <v>5</v>
      </c>
      <c r="K9" s="9">
        <v>0</v>
      </c>
      <c r="L9" s="9">
        <v>0</v>
      </c>
      <c r="M9" s="9">
        <v>0</v>
      </c>
      <c r="N9" s="9">
        <v>0</v>
      </c>
      <c r="O9" s="53">
        <f>'[7]Panen Kacang'!O9*1.739</f>
        <v>0</v>
      </c>
      <c r="P9" s="53">
        <f>'[7]Panen Kacang'!P9*1.65</f>
        <v>0</v>
      </c>
      <c r="Q9" s="53">
        <f>'[7]Panen Kacang'!Q9*0.85</f>
        <v>0</v>
      </c>
      <c r="R9" s="67">
        <f>'Panen Kacang'!R9*1.616</f>
        <v>0</v>
      </c>
      <c r="S9" s="67">
        <f>'Panen Kacang'!S9*1.117</f>
        <v>0</v>
      </c>
      <c r="T9" s="67">
        <f>0.752*'Panen Kacang'!T9</f>
        <v>0</v>
      </c>
    </row>
    <row r="10" spans="1:20" ht="20.100000000000001" customHeight="1" x14ac:dyDescent="0.3">
      <c r="A10" s="10">
        <v>3</v>
      </c>
      <c r="B10" s="88" t="s">
        <v>16</v>
      </c>
      <c r="C10" s="88"/>
      <c r="D10" s="88"/>
      <c r="E10" s="88"/>
      <c r="F10" s="9" t="s">
        <v>59</v>
      </c>
      <c r="G10" s="9" t="s">
        <v>59</v>
      </c>
      <c r="H10" s="9" t="s">
        <v>59</v>
      </c>
      <c r="I10" s="9">
        <v>4</v>
      </c>
      <c r="J10" s="9">
        <v>0</v>
      </c>
      <c r="K10" s="9">
        <v>0</v>
      </c>
      <c r="L10" s="9">
        <v>22.009</v>
      </c>
      <c r="M10" s="9">
        <v>0</v>
      </c>
      <c r="N10" s="9">
        <v>0</v>
      </c>
      <c r="O10" s="53">
        <f>'[7]Panen Kacang'!O10*1.739</f>
        <v>0</v>
      </c>
      <c r="P10" s="53">
        <f>'[7]Panen Kacang'!P10*1.65</f>
        <v>0</v>
      </c>
      <c r="Q10" s="53">
        <f>'[7]Produksi Kacang'!$N$10</f>
        <v>1.53</v>
      </c>
      <c r="R10" s="67">
        <f>'Panen Kacang'!R10*1.616</f>
        <v>0</v>
      </c>
      <c r="S10" s="67">
        <f>'Panen Kacang'!S10*1.117</f>
        <v>0</v>
      </c>
      <c r="T10" s="67">
        <f>0.752*'Panen Kacang'!T10</f>
        <v>0</v>
      </c>
    </row>
    <row r="11" spans="1:20" ht="20.100000000000001" customHeight="1" x14ac:dyDescent="0.3">
      <c r="A11" s="10">
        <v>4</v>
      </c>
      <c r="B11" s="88" t="s">
        <v>15</v>
      </c>
      <c r="C11" s="88"/>
      <c r="D11" s="88"/>
      <c r="E11" s="88"/>
      <c r="F11" s="9" t="s">
        <v>59</v>
      </c>
      <c r="G11" s="9">
        <v>11</v>
      </c>
      <c r="H11" s="9">
        <v>4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53">
        <f>'[7]Panen Kacang'!O11*1.739</f>
        <v>0</v>
      </c>
      <c r="P11" s="53">
        <f>'[7]Panen Kacang'!P11*1.65</f>
        <v>0</v>
      </c>
      <c r="Q11" s="53">
        <f>'[7]Panen Kacang'!Q11*0.85</f>
        <v>0</v>
      </c>
      <c r="R11" s="67">
        <f>'Panen Kacang'!R11*1.616</f>
        <v>0</v>
      </c>
      <c r="S11" s="67">
        <f>'Panen Kacang'!S11*1.117</f>
        <v>0</v>
      </c>
      <c r="T11" s="67">
        <f>0.752*'Panen Kacang'!T11</f>
        <v>0</v>
      </c>
    </row>
    <row r="12" spans="1:20" ht="20.100000000000001" customHeight="1" x14ac:dyDescent="0.3">
      <c r="A12" s="10">
        <v>5</v>
      </c>
      <c r="B12" s="88" t="s">
        <v>14</v>
      </c>
      <c r="C12" s="88"/>
      <c r="D12" s="88"/>
      <c r="E12" s="88"/>
      <c r="F12" s="9">
        <v>4</v>
      </c>
      <c r="G12" s="9" t="s">
        <v>59</v>
      </c>
      <c r="H12" s="9" t="s">
        <v>59</v>
      </c>
      <c r="I12" s="9">
        <v>34</v>
      </c>
      <c r="J12" s="9">
        <v>0</v>
      </c>
      <c r="K12" s="9">
        <v>0</v>
      </c>
      <c r="L12" s="9">
        <v>10.158000000000001</v>
      </c>
      <c r="M12" s="9">
        <v>0</v>
      </c>
      <c r="N12" s="9">
        <v>6.6950000000000003</v>
      </c>
      <c r="O12" s="53">
        <f>'[7]Produksi Kacang'!$L$12</f>
        <v>12.173</v>
      </c>
      <c r="P12" s="53">
        <f>'[7]Panen Kacang'!P12*1.65</f>
        <v>0</v>
      </c>
      <c r="Q12" s="53">
        <f>'[7]Produksi Kacang'!$N$12</f>
        <v>1.7</v>
      </c>
      <c r="R12" s="67">
        <f>'Panen Kacang'!R12*1.616</f>
        <v>14.544</v>
      </c>
      <c r="S12" s="67">
        <f>'Panen Kacang'!S12*1.117</f>
        <v>0</v>
      </c>
      <c r="T12" s="67">
        <f>0.752*'Panen Kacang'!T12</f>
        <v>5.2640000000000002</v>
      </c>
    </row>
    <row r="13" spans="1:20" ht="20.100000000000001" customHeight="1" x14ac:dyDescent="0.3">
      <c r="A13" s="10">
        <v>6</v>
      </c>
      <c r="B13" s="88" t="s">
        <v>13</v>
      </c>
      <c r="C13" s="88"/>
      <c r="D13" s="88"/>
      <c r="E13" s="88"/>
      <c r="F13" s="9">
        <v>18</v>
      </c>
      <c r="G13" s="9" t="s">
        <v>59</v>
      </c>
      <c r="H13" s="9" t="s">
        <v>59</v>
      </c>
      <c r="I13" s="9">
        <v>11</v>
      </c>
      <c r="J13" s="9">
        <v>0</v>
      </c>
      <c r="K13" s="9">
        <v>0</v>
      </c>
      <c r="L13" s="9">
        <v>6.7720000000000002</v>
      </c>
      <c r="M13" s="9">
        <v>0</v>
      </c>
      <c r="N13" s="9">
        <v>1.339</v>
      </c>
      <c r="O13" s="53">
        <f>'[7]Panen Kacang'!L13*1.739</f>
        <v>1.7390000000000001</v>
      </c>
      <c r="P13" s="53">
        <f>'[7]Panen Kacang'!M13*1.65</f>
        <v>0</v>
      </c>
      <c r="Q13" s="53">
        <f>'[7]Panen Kacang'!N13*0.85</f>
        <v>0</v>
      </c>
      <c r="R13" s="67">
        <f>'Panen Kacang'!R13*1.616</f>
        <v>9.6960000000000015</v>
      </c>
      <c r="S13" s="67">
        <f>'Panen Kacang'!S13*1.117</f>
        <v>0</v>
      </c>
      <c r="T13" s="67">
        <f>0.752*'Panen Kacang'!T13</f>
        <v>0</v>
      </c>
    </row>
    <row r="14" spans="1:20" ht="20.100000000000001" customHeight="1" x14ac:dyDescent="0.3">
      <c r="A14" s="10">
        <v>7</v>
      </c>
      <c r="B14" s="88" t="s">
        <v>12</v>
      </c>
      <c r="C14" s="88"/>
      <c r="D14" s="88"/>
      <c r="E14" s="88"/>
      <c r="F14" s="9">
        <v>5</v>
      </c>
      <c r="G14" s="9" t="s">
        <v>59</v>
      </c>
      <c r="H14" s="9" t="s">
        <v>59</v>
      </c>
      <c r="I14" s="9">
        <v>4</v>
      </c>
      <c r="J14" s="9">
        <v>0</v>
      </c>
      <c r="K14" s="9">
        <v>0</v>
      </c>
      <c r="L14" s="9">
        <v>23.194099999999999</v>
      </c>
      <c r="M14" s="9">
        <v>0</v>
      </c>
      <c r="N14" s="9">
        <v>2.5440999999999998</v>
      </c>
      <c r="O14" s="53">
        <f>'[7]Panen Kacang'!L14*1.739</f>
        <v>10.0862</v>
      </c>
      <c r="P14" s="53">
        <f>'[7]Panen Kacang'!M14*1.65</f>
        <v>0</v>
      </c>
      <c r="Q14" s="53">
        <f>'[7]Panen Kacang'!N14*0.85</f>
        <v>0</v>
      </c>
      <c r="R14" s="67">
        <f>'Panen Kacang'!R14*1.616</f>
        <v>6.1408000000000005</v>
      </c>
      <c r="S14" s="67">
        <f>'Panen Kacang'!S14*1.117</f>
        <v>0</v>
      </c>
      <c r="T14" s="67">
        <f>0.752*'Panen Kacang'!T14</f>
        <v>0</v>
      </c>
    </row>
    <row r="15" spans="1:20" ht="20.100000000000001" customHeight="1" x14ac:dyDescent="0.3">
      <c r="A15" s="10">
        <v>8</v>
      </c>
      <c r="B15" s="88" t="s">
        <v>11</v>
      </c>
      <c r="C15" s="88"/>
      <c r="D15" s="88"/>
      <c r="E15" s="88"/>
      <c r="F15" s="9">
        <v>20</v>
      </c>
      <c r="G15" s="9" t="s">
        <v>59</v>
      </c>
      <c r="H15" s="9" t="s">
        <v>59</v>
      </c>
      <c r="I15" s="9">
        <v>0</v>
      </c>
      <c r="J15" s="9">
        <v>0</v>
      </c>
      <c r="K15" s="9">
        <v>0</v>
      </c>
      <c r="L15" s="9">
        <v>0</v>
      </c>
      <c r="M15" s="9">
        <v>0</v>
      </c>
      <c r="N15" s="9">
        <v>0</v>
      </c>
      <c r="O15" s="53">
        <f>'[7]Panen Kacang'!L15*1.739</f>
        <v>0.52170000000000005</v>
      </c>
      <c r="P15" s="53">
        <f>'[7]Panen Kacang'!M15*1.65</f>
        <v>0</v>
      </c>
      <c r="Q15" s="53">
        <f>'[7]Panen Kacang'!N15*0.85</f>
        <v>0</v>
      </c>
      <c r="R15" s="67">
        <f>'Panen Kacang'!R15*1.616</f>
        <v>0</v>
      </c>
      <c r="S15" s="67">
        <f>'Panen Kacang'!S15*1.117</f>
        <v>0</v>
      </c>
      <c r="T15" s="67">
        <f>0.752*'Panen Kacang'!T15</f>
        <v>0</v>
      </c>
    </row>
    <row r="16" spans="1:20" ht="20.100000000000001" customHeight="1" x14ac:dyDescent="0.3">
      <c r="A16" s="10">
        <v>9</v>
      </c>
      <c r="B16" s="88" t="s">
        <v>10</v>
      </c>
      <c r="C16" s="88"/>
      <c r="D16" s="88"/>
      <c r="E16" s="88"/>
      <c r="F16" s="9">
        <v>34</v>
      </c>
      <c r="G16" s="9">
        <v>2</v>
      </c>
      <c r="H16" s="9" t="s">
        <v>59</v>
      </c>
      <c r="I16" s="9">
        <v>13</v>
      </c>
      <c r="J16" s="9">
        <v>0</v>
      </c>
      <c r="K16" s="9">
        <v>0</v>
      </c>
      <c r="L16" s="50">
        <v>0</v>
      </c>
      <c r="M16" s="9">
        <v>0</v>
      </c>
      <c r="N16" s="9">
        <v>0</v>
      </c>
      <c r="O16" s="53">
        <f>'[7]Panen Kacang'!L16*1.739</f>
        <v>17.39</v>
      </c>
      <c r="P16" s="53">
        <f>'[7]Panen Kacang'!M16*1.65</f>
        <v>0</v>
      </c>
      <c r="Q16" s="53">
        <f>'[7]Panen Kacang'!N16*0.85</f>
        <v>4.25</v>
      </c>
      <c r="R16" s="67">
        <f>'Panen Kacang'!R16*1.616</f>
        <v>33.936</v>
      </c>
      <c r="S16" s="67">
        <f>'Panen Kacang'!S16*1.117</f>
        <v>0</v>
      </c>
      <c r="T16" s="67">
        <f>0.752*'Panen Kacang'!T16</f>
        <v>1.504</v>
      </c>
    </row>
    <row r="17" spans="1:20" ht="20.100000000000001" customHeight="1" x14ac:dyDescent="0.3">
      <c r="A17" s="10">
        <v>10</v>
      </c>
      <c r="B17" s="88" t="s">
        <v>9</v>
      </c>
      <c r="C17" s="88"/>
      <c r="D17" s="88"/>
      <c r="E17" s="88"/>
      <c r="F17" s="9">
        <v>11</v>
      </c>
      <c r="G17" s="9" t="s">
        <v>59</v>
      </c>
      <c r="H17" s="9" t="s">
        <v>59</v>
      </c>
      <c r="I17" s="9">
        <v>9</v>
      </c>
      <c r="J17" s="9">
        <v>0</v>
      </c>
      <c r="K17" s="9">
        <v>0</v>
      </c>
      <c r="L17" s="9">
        <v>8.4649999999999999</v>
      </c>
      <c r="M17" s="9">
        <v>0</v>
      </c>
      <c r="N17" s="9">
        <v>0</v>
      </c>
      <c r="O17" s="53">
        <f>'[7]Panen Kacang'!L17*1.739</f>
        <v>30.954200000000004</v>
      </c>
      <c r="P17" s="53">
        <f>'[7]Panen Kacang'!M17*1.65</f>
        <v>4.9499999999999993</v>
      </c>
      <c r="Q17" s="53">
        <f>'[7]Panen Kacang'!N17*0.85</f>
        <v>0</v>
      </c>
      <c r="R17" s="67">
        <f>'Panen Kacang'!R17*1.616</f>
        <v>22.139199999999999</v>
      </c>
      <c r="S17" s="67">
        <f>'Panen Kacang'!S17*1.117</f>
        <v>3.6860999999999997</v>
      </c>
      <c r="T17" s="67">
        <f>0.752*'Panen Kacang'!T17</f>
        <v>0</v>
      </c>
    </row>
    <row r="18" spans="1:20" ht="20.100000000000001" customHeight="1" x14ac:dyDescent="0.3">
      <c r="A18" s="10">
        <v>11</v>
      </c>
      <c r="B18" s="88" t="s">
        <v>8</v>
      </c>
      <c r="C18" s="88"/>
      <c r="D18" s="88"/>
      <c r="E18" s="88"/>
      <c r="F18" s="9">
        <v>16</v>
      </c>
      <c r="G18" s="9" t="s">
        <v>59</v>
      </c>
      <c r="H18" s="9">
        <v>13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v>20.7545</v>
      </c>
      <c r="O18" s="53">
        <f>'[7]Panen Kacang'!L18*1.739</f>
        <v>4.1736000000000004</v>
      </c>
      <c r="P18" s="53">
        <f>'[7]Panen Kacang'!M18*1.65</f>
        <v>0</v>
      </c>
      <c r="Q18" s="53">
        <f>'[7]Panen Kacang'!N18*0.85</f>
        <v>94.774999999999991</v>
      </c>
      <c r="R18" s="67">
        <f>'Panen Kacang'!R18*1.616</f>
        <v>0.80800000000000005</v>
      </c>
      <c r="S18" s="67">
        <f>'Panen Kacang'!S18*1.117</f>
        <v>0</v>
      </c>
      <c r="T18" s="67">
        <f>0.752*'Panen Kacang'!T18</f>
        <v>10.904</v>
      </c>
    </row>
    <row r="19" spans="1:20" ht="20.100000000000001" customHeight="1" x14ac:dyDescent="0.3">
      <c r="A19" s="10">
        <v>12</v>
      </c>
      <c r="B19" s="88" t="s">
        <v>7</v>
      </c>
      <c r="C19" s="88"/>
      <c r="D19" s="88"/>
      <c r="E19" s="88"/>
      <c r="F19" s="9">
        <v>7</v>
      </c>
      <c r="G19" s="9" t="s">
        <v>59</v>
      </c>
      <c r="H19" s="9" t="s">
        <v>59</v>
      </c>
      <c r="I19" s="9">
        <v>4</v>
      </c>
      <c r="J19" s="9">
        <v>0</v>
      </c>
      <c r="K19" s="9">
        <v>0</v>
      </c>
      <c r="L19" s="9">
        <v>22.009</v>
      </c>
      <c r="M19" s="9">
        <v>0</v>
      </c>
      <c r="N19" s="9">
        <v>0</v>
      </c>
      <c r="O19" s="53">
        <f>'[7]Panen Kacang'!L19*1.739</f>
        <v>31.302000000000003</v>
      </c>
      <c r="P19" s="53">
        <f>'[7]Panen Kacang'!M19*1.65</f>
        <v>0</v>
      </c>
      <c r="Q19" s="53">
        <f>'[7]Panen Kacang'!N19*0.85</f>
        <v>4.25</v>
      </c>
      <c r="R19" s="67">
        <f>'Panen Kacang'!R19*1.616</f>
        <v>3.2320000000000002</v>
      </c>
      <c r="S19" s="67">
        <f>'Panen Kacang'!S19*1.117</f>
        <v>0</v>
      </c>
      <c r="T19" s="67">
        <f>0.752*'Panen Kacang'!T19</f>
        <v>6.016</v>
      </c>
    </row>
    <row r="20" spans="1:20" ht="20.100000000000001" customHeight="1" x14ac:dyDescent="0.3">
      <c r="A20" s="10">
        <v>13</v>
      </c>
      <c r="B20" s="88" t="s">
        <v>6</v>
      </c>
      <c r="C20" s="88"/>
      <c r="D20" s="88"/>
      <c r="E20" s="88"/>
      <c r="F20" s="9" t="s">
        <v>59</v>
      </c>
      <c r="G20" s="9" t="s">
        <v>59</v>
      </c>
      <c r="H20" s="9" t="s">
        <v>59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53">
        <f>'[7]Panen Kacang'!L20*1.739</f>
        <v>1.7390000000000001</v>
      </c>
      <c r="P20" s="53">
        <f>'[7]Panen Kacang'!M20*1.65</f>
        <v>0</v>
      </c>
      <c r="Q20" s="53">
        <f>'[7]Panen Kacang'!N20*0.85</f>
        <v>0</v>
      </c>
      <c r="R20" s="67">
        <f>'Panen Kacang'!R20*1.616</f>
        <v>3.2320000000000002</v>
      </c>
      <c r="S20" s="67">
        <f>'Panen Kacang'!S20*1.117</f>
        <v>0</v>
      </c>
      <c r="T20" s="67">
        <f>0.752*'Panen Kacang'!T20</f>
        <v>0</v>
      </c>
    </row>
    <row r="21" spans="1:20" ht="20.100000000000001" customHeight="1" x14ac:dyDescent="0.3">
      <c r="A21" s="10">
        <v>14</v>
      </c>
      <c r="B21" s="88" t="s">
        <v>5</v>
      </c>
      <c r="C21" s="88"/>
      <c r="D21" s="88"/>
      <c r="E21" s="88"/>
      <c r="F21" s="9" t="s">
        <v>59</v>
      </c>
      <c r="G21" s="9" t="s">
        <v>59</v>
      </c>
      <c r="H21" s="9" t="s">
        <v>59</v>
      </c>
      <c r="I21" s="9">
        <v>7</v>
      </c>
      <c r="J21" s="9">
        <v>0</v>
      </c>
      <c r="K21" s="9">
        <v>5</v>
      </c>
      <c r="L21" s="9">
        <v>0</v>
      </c>
      <c r="M21" s="9">
        <v>0</v>
      </c>
      <c r="N21" s="9">
        <v>0</v>
      </c>
      <c r="O21" s="53">
        <f>'[7]Panen Kacang'!L21*1.739</f>
        <v>0</v>
      </c>
      <c r="P21" s="53">
        <f>'[7]Panen Kacang'!M21*1.65</f>
        <v>0</v>
      </c>
      <c r="Q21" s="53">
        <f>'[7]Panen Kacang'!N21*0.85</f>
        <v>2.4649999999999999</v>
      </c>
      <c r="R21" s="67">
        <f>'Panen Kacang'!R21*1.616</f>
        <v>0</v>
      </c>
      <c r="S21" s="67">
        <f>'Panen Kacang'!S21*1.117</f>
        <v>0</v>
      </c>
      <c r="T21" s="67">
        <f>0.752*'Panen Kacang'!T21</f>
        <v>0</v>
      </c>
    </row>
    <row r="22" spans="1:20" ht="20.100000000000001" customHeight="1" x14ac:dyDescent="0.3">
      <c r="A22" s="10">
        <v>15</v>
      </c>
      <c r="B22" s="88" t="s">
        <v>4</v>
      </c>
      <c r="C22" s="88"/>
      <c r="D22" s="88"/>
      <c r="E22" s="88"/>
      <c r="F22" s="9" t="s">
        <v>59</v>
      </c>
      <c r="G22" s="9" t="s">
        <v>59</v>
      </c>
      <c r="H22" s="9" t="s">
        <v>59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53">
        <f>'[7]Panen Kacang'!L22*1.739</f>
        <v>0</v>
      </c>
      <c r="P22" s="53">
        <f>'[7]Panen Kacang'!M22*1.65</f>
        <v>0</v>
      </c>
      <c r="Q22" s="53">
        <f>'[7]Panen Kacang'!N22*0.85</f>
        <v>0</v>
      </c>
      <c r="R22" s="67">
        <f>'Panen Kacang'!R22*1.616</f>
        <v>0</v>
      </c>
      <c r="S22" s="67">
        <f>'Panen Kacang'!S22*1.117</f>
        <v>0</v>
      </c>
      <c r="T22" s="67">
        <f>0.752*'Panen Kacang'!T22</f>
        <v>0</v>
      </c>
    </row>
    <row r="23" spans="1:20" ht="20.100000000000001" customHeight="1" x14ac:dyDescent="0.3">
      <c r="A23" s="10">
        <v>16</v>
      </c>
      <c r="B23" s="88" t="s">
        <v>3</v>
      </c>
      <c r="C23" s="88"/>
      <c r="D23" s="88"/>
      <c r="E23" s="88"/>
      <c r="F23" s="9">
        <v>11</v>
      </c>
      <c r="G23" s="9" t="s">
        <v>59</v>
      </c>
      <c r="H23" s="9" t="s">
        <v>59</v>
      </c>
      <c r="I23" s="9">
        <v>7</v>
      </c>
      <c r="J23" s="9">
        <v>0</v>
      </c>
      <c r="K23" s="9">
        <v>0</v>
      </c>
      <c r="L23" s="9">
        <v>3.2166999999999999</v>
      </c>
      <c r="M23" s="9">
        <v>0</v>
      </c>
      <c r="N23" s="9">
        <v>0</v>
      </c>
      <c r="O23" s="53">
        <f>'[7]Panen Kacang'!L23*1.739</f>
        <v>3.3041</v>
      </c>
      <c r="P23" s="53">
        <f>'[7]Panen Kacang'!M23*1.65</f>
        <v>0</v>
      </c>
      <c r="Q23" s="53">
        <f>'[7]Panen Kacang'!N23*0.85</f>
        <v>0</v>
      </c>
      <c r="R23" s="67">
        <f>'Panen Kacang'!R23*1.616</f>
        <v>1.6160000000000001</v>
      </c>
      <c r="S23" s="67">
        <f>'Panen Kacang'!S23*1.117</f>
        <v>0</v>
      </c>
      <c r="T23" s="67">
        <f>0.752*'Panen Kacang'!T23</f>
        <v>0</v>
      </c>
    </row>
    <row r="24" spans="1:20" ht="20.100000000000001" customHeight="1" x14ac:dyDescent="0.3">
      <c r="A24" s="10">
        <v>17</v>
      </c>
      <c r="B24" s="88" t="s">
        <v>2</v>
      </c>
      <c r="C24" s="88"/>
      <c r="D24" s="88"/>
      <c r="E24" s="88"/>
      <c r="F24" s="9" t="s">
        <v>59</v>
      </c>
      <c r="G24" s="9" t="s">
        <v>59</v>
      </c>
      <c r="H24" s="9" t="s">
        <v>59</v>
      </c>
      <c r="I24" s="9">
        <v>0</v>
      </c>
      <c r="J24" s="9">
        <v>0</v>
      </c>
      <c r="K24" s="9">
        <v>0</v>
      </c>
      <c r="L24" s="9">
        <v>0</v>
      </c>
      <c r="M24" s="9">
        <v>0</v>
      </c>
      <c r="N24" s="9">
        <v>0</v>
      </c>
      <c r="O24" s="53">
        <f>'[7]Panen Kacang'!L24*1.739</f>
        <v>0</v>
      </c>
      <c r="P24" s="53">
        <f>'[7]Panen Kacang'!M24*1.65</f>
        <v>0</v>
      </c>
      <c r="Q24" s="53">
        <f>'[7]Panen Kacang'!N24*0.85</f>
        <v>0</v>
      </c>
      <c r="R24" s="67">
        <f>'Panen Kacang'!R24*1.616</f>
        <v>0</v>
      </c>
      <c r="S24" s="67">
        <f>'Panen Kacang'!S24*1.117</f>
        <v>0</v>
      </c>
      <c r="T24" s="67">
        <f>0.752*'Panen Kacang'!T24</f>
        <v>0</v>
      </c>
    </row>
    <row r="25" spans="1:20" ht="20.100000000000001" customHeight="1" x14ac:dyDescent="0.3">
      <c r="A25" s="10">
        <v>18</v>
      </c>
      <c r="B25" s="88" t="s">
        <v>1</v>
      </c>
      <c r="C25" s="88"/>
      <c r="D25" s="88"/>
      <c r="E25" s="88"/>
      <c r="F25" s="9">
        <v>2</v>
      </c>
      <c r="G25" s="9" t="s">
        <v>59</v>
      </c>
      <c r="H25" s="9" t="s">
        <v>59</v>
      </c>
      <c r="I25" s="9">
        <v>7</v>
      </c>
      <c r="J25" s="9">
        <v>5</v>
      </c>
      <c r="K25" s="9">
        <v>0</v>
      </c>
      <c r="L25" s="9">
        <v>0</v>
      </c>
      <c r="M25" s="9">
        <v>0</v>
      </c>
      <c r="N25" s="9">
        <v>0</v>
      </c>
      <c r="O25" s="53">
        <f>'[7]Panen Kacang'!L25*1.739</f>
        <v>0</v>
      </c>
      <c r="P25" s="53">
        <f>'[7]Panen Kacang'!M25*1.65</f>
        <v>0</v>
      </c>
      <c r="Q25" s="53">
        <f>'[7]Panen Kacang'!N25*0.85</f>
        <v>0</v>
      </c>
      <c r="R25" s="67">
        <f>'Panen Kacang'!R25*1.616</f>
        <v>2.4240000000000004</v>
      </c>
      <c r="S25" s="67">
        <f>'Panen Kacang'!S25*1.117</f>
        <v>0</v>
      </c>
      <c r="T25" s="67">
        <f>0.752*'Panen Kacang'!T25</f>
        <v>1.1280000000000001</v>
      </c>
    </row>
    <row r="26" spans="1:20" ht="20.100000000000001" customHeight="1" x14ac:dyDescent="0.3">
      <c r="A26" s="89" t="s">
        <v>0</v>
      </c>
      <c r="B26" s="89"/>
      <c r="C26" s="89"/>
      <c r="D26" s="89"/>
      <c r="E26" s="89"/>
      <c r="F26" s="9">
        <f>SUM(F8:F25)</f>
        <v>161</v>
      </c>
      <c r="G26" s="10">
        <f t="shared" ref="G26" si="0">SUM(G8:G25)</f>
        <v>24</v>
      </c>
      <c r="H26" s="9">
        <f>SUM(H8:H25)</f>
        <v>35</v>
      </c>
      <c r="I26" s="9">
        <f>SUM(I8:I25)</f>
        <v>116</v>
      </c>
      <c r="J26" s="9">
        <f t="shared" ref="J26:K26" si="1">SUM(J8:J25)</f>
        <v>32</v>
      </c>
      <c r="K26" s="9">
        <f t="shared" si="1"/>
        <v>16</v>
      </c>
      <c r="L26" s="9">
        <f>SUM(L8:L25)</f>
        <v>110.55290000000001</v>
      </c>
      <c r="M26" s="9">
        <f t="shared" ref="M26:N26" si="2">SUM(M8:M25)</f>
        <v>0</v>
      </c>
      <c r="N26" s="9">
        <f t="shared" si="2"/>
        <v>44.186999999999998</v>
      </c>
      <c r="O26" s="9">
        <f>SUM(O13:O25)</f>
        <v>101.20980000000002</v>
      </c>
      <c r="P26" s="9">
        <f>SUM(P13:P25)</f>
        <v>4.9499999999999993</v>
      </c>
      <c r="Q26" s="9">
        <f>SUM(Q13:Q25)</f>
        <v>105.74</v>
      </c>
      <c r="R26" s="9">
        <f>SUM(R8:R25)</f>
        <v>118.29120000000002</v>
      </c>
      <c r="S26" s="9">
        <f t="shared" ref="S26:T26" si="3">SUM(S8:S25)</f>
        <v>3.6860999999999997</v>
      </c>
      <c r="T26" s="9">
        <f t="shared" si="3"/>
        <v>25.567999999999998</v>
      </c>
    </row>
    <row r="27" spans="1:20" s="34" customFormat="1" ht="15" x14ac:dyDescent="0.25">
      <c r="A27" s="14" t="s">
        <v>86</v>
      </c>
      <c r="B27" s="7"/>
      <c r="C27" s="7"/>
      <c r="D27" s="7"/>
      <c r="E27" s="7"/>
      <c r="F27" s="11"/>
      <c r="G27" s="11"/>
      <c r="H27" s="11"/>
      <c r="I27" s="11"/>
      <c r="J27" s="11"/>
      <c r="K27" s="11"/>
    </row>
  </sheetData>
  <mergeCells count="31">
    <mergeCell ref="B25:E25"/>
    <mergeCell ref="A26:E26"/>
    <mergeCell ref="B19:E19"/>
    <mergeCell ref="B20:E20"/>
    <mergeCell ref="B21:E21"/>
    <mergeCell ref="B22:E22"/>
    <mergeCell ref="B23:E23"/>
    <mergeCell ref="B24:E24"/>
    <mergeCell ref="B18:E18"/>
    <mergeCell ref="B8:E8"/>
    <mergeCell ref="B9:E9"/>
    <mergeCell ref="B10:E10"/>
    <mergeCell ref="B11:E11"/>
    <mergeCell ref="B12:E12"/>
    <mergeCell ref="B14:E14"/>
    <mergeCell ref="B15:E15"/>
    <mergeCell ref="B16:E16"/>
    <mergeCell ref="B17:E17"/>
    <mergeCell ref="B13:E13"/>
    <mergeCell ref="A1:T1"/>
    <mergeCell ref="A2:T2"/>
    <mergeCell ref="A3:T3"/>
    <mergeCell ref="O6:Q6"/>
    <mergeCell ref="R6:T6"/>
    <mergeCell ref="A4:N4"/>
    <mergeCell ref="A5:A7"/>
    <mergeCell ref="B5:E7"/>
    <mergeCell ref="F5:T5"/>
    <mergeCell ref="F6:H6"/>
    <mergeCell ref="I6:K6"/>
    <mergeCell ref="L6:N6"/>
  </mergeCells>
  <printOptions horizontalCentered="1" verticalCentered="1"/>
  <pageMargins left="0.7" right="0.25" top="0.75" bottom="0.75" header="0.3" footer="0.3"/>
  <pageSetup paperSize="9" scale="90" orientation="landscape" horizontalDpi="4294967293" r:id="rId1"/>
  <headerFooter>
    <oddFooter>&amp;R&amp;"Arial,Regular"&amp;12VI - 18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Y48"/>
  <sheetViews>
    <sheetView view="pageBreakPreview" zoomScale="66" zoomScaleSheetLayoutView="37" workbookViewId="0">
      <selection activeCell="U10" sqref="U10"/>
    </sheetView>
  </sheetViews>
  <sheetFormatPr defaultRowHeight="14.4" x14ac:dyDescent="0.3"/>
  <cols>
    <col min="1" max="1" width="4.5546875" customWidth="1"/>
    <col min="2" max="2" width="9.21875" customWidth="1"/>
    <col min="3" max="3" width="1.44140625" customWidth="1"/>
    <col min="4" max="4" width="8.5546875" customWidth="1"/>
    <col min="5" max="5" width="3.5546875" customWidth="1"/>
    <col min="6" max="6" width="8.77734375" hidden="1" customWidth="1"/>
    <col min="7" max="7" width="9.77734375" hidden="1" customWidth="1"/>
    <col min="8" max="9" width="8.77734375" hidden="1" customWidth="1"/>
    <col min="10" max="10" width="8.5546875" hidden="1" customWidth="1"/>
    <col min="11" max="25" width="8.77734375" customWidth="1"/>
  </cols>
  <sheetData>
    <row r="1" spans="1:25" ht="15.75" customHeight="1" x14ac:dyDescent="0.3">
      <c r="A1" s="79" t="s">
        <v>77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</row>
    <row r="2" spans="1:25" ht="15.6" x14ac:dyDescent="0.3">
      <c r="A2" s="79" t="s">
        <v>60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</row>
    <row r="3" spans="1:25" ht="15.6" x14ac:dyDescent="0.3">
      <c r="A3" s="79" t="s">
        <v>88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</row>
    <row r="4" spans="1:25" x14ac:dyDescent="0.3">
      <c r="A4" s="90"/>
      <c r="B4" s="90"/>
      <c r="C4" s="90"/>
      <c r="D4" s="90"/>
      <c r="E4" s="90"/>
      <c r="F4" s="91"/>
      <c r="G4" s="91"/>
      <c r="H4" s="91"/>
      <c r="I4" s="91"/>
      <c r="J4" s="91"/>
      <c r="K4" s="91"/>
      <c r="L4" s="91"/>
      <c r="M4" s="91"/>
      <c r="N4" s="91"/>
      <c r="O4" s="91"/>
    </row>
    <row r="5" spans="1:25" ht="19.5" customHeight="1" x14ac:dyDescent="0.3">
      <c r="A5" s="89" t="s">
        <v>20</v>
      </c>
      <c r="B5" s="89" t="s">
        <v>61</v>
      </c>
      <c r="C5" s="89"/>
      <c r="D5" s="89"/>
      <c r="E5" s="89"/>
      <c r="F5" s="92" t="s">
        <v>19</v>
      </c>
      <c r="G5" s="93"/>
      <c r="H5" s="93"/>
      <c r="I5" s="93"/>
      <c r="J5" s="93"/>
      <c r="K5" s="93"/>
      <c r="L5" s="93"/>
      <c r="M5" s="93"/>
      <c r="N5" s="93"/>
      <c r="O5" s="93"/>
      <c r="P5" s="93"/>
      <c r="Q5" s="93"/>
      <c r="R5" s="93"/>
      <c r="S5" s="93"/>
      <c r="T5" s="93"/>
      <c r="U5" s="93"/>
      <c r="V5" s="93"/>
      <c r="W5" s="93"/>
      <c r="X5" s="93"/>
      <c r="Y5" s="94"/>
    </row>
    <row r="6" spans="1:25" ht="19.5" customHeight="1" x14ac:dyDescent="0.3">
      <c r="A6" s="89"/>
      <c r="B6" s="89"/>
      <c r="C6" s="89"/>
      <c r="D6" s="89"/>
      <c r="E6" s="89"/>
      <c r="F6" s="89">
        <v>2018</v>
      </c>
      <c r="G6" s="89"/>
      <c r="H6" s="89"/>
      <c r="I6" s="89"/>
      <c r="J6" s="89"/>
      <c r="K6" s="89">
        <v>2020</v>
      </c>
      <c r="L6" s="89"/>
      <c r="M6" s="89"/>
      <c r="N6" s="89"/>
      <c r="O6" s="89"/>
      <c r="P6" s="92">
        <v>2021</v>
      </c>
      <c r="Q6" s="93"/>
      <c r="R6" s="93"/>
      <c r="S6" s="93"/>
      <c r="T6" s="94"/>
      <c r="U6" s="92">
        <v>2022</v>
      </c>
      <c r="V6" s="93"/>
      <c r="W6" s="93"/>
      <c r="X6" s="93"/>
      <c r="Y6" s="94"/>
    </row>
    <row r="7" spans="1:25" ht="60" customHeight="1" x14ac:dyDescent="0.3">
      <c r="A7" s="89"/>
      <c r="B7" s="89"/>
      <c r="C7" s="89"/>
      <c r="D7" s="89"/>
      <c r="E7" s="89"/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4" t="s">
        <v>40</v>
      </c>
      <c r="L7" s="4" t="s">
        <v>41</v>
      </c>
      <c r="M7" s="4" t="s">
        <v>42</v>
      </c>
      <c r="N7" s="4" t="s">
        <v>43</v>
      </c>
      <c r="O7" s="4" t="s">
        <v>44</v>
      </c>
      <c r="P7" s="4" t="s">
        <v>40</v>
      </c>
      <c r="Q7" s="4" t="s">
        <v>41</v>
      </c>
      <c r="R7" s="4" t="s">
        <v>42</v>
      </c>
      <c r="S7" s="4" t="s">
        <v>43</v>
      </c>
      <c r="T7" s="4" t="s">
        <v>44</v>
      </c>
      <c r="U7" s="4" t="s">
        <v>40</v>
      </c>
      <c r="V7" s="4" t="s">
        <v>41</v>
      </c>
      <c r="W7" s="4" t="s">
        <v>42</v>
      </c>
      <c r="X7" s="4" t="s">
        <v>43</v>
      </c>
      <c r="Y7" s="4" t="s">
        <v>44</v>
      </c>
    </row>
    <row r="8" spans="1:25" ht="20.100000000000001" customHeight="1" x14ac:dyDescent="0.3">
      <c r="A8" s="10">
        <v>1</v>
      </c>
      <c r="B8" s="88" t="s">
        <v>18</v>
      </c>
      <c r="C8" s="88"/>
      <c r="D8" s="88"/>
      <c r="E8" s="88"/>
      <c r="F8" s="16">
        <v>386</v>
      </c>
      <c r="G8" s="16">
        <v>109</v>
      </c>
      <c r="H8" s="16">
        <v>421</v>
      </c>
      <c r="I8" s="16">
        <v>211</v>
      </c>
      <c r="J8" s="16">
        <v>94</v>
      </c>
      <c r="K8" s="55">
        <v>498</v>
      </c>
      <c r="L8" s="55">
        <v>1566</v>
      </c>
      <c r="M8" s="55">
        <v>2118</v>
      </c>
      <c r="N8" s="55">
        <v>728</v>
      </c>
      <c r="O8" s="55">
        <v>0</v>
      </c>
      <c r="P8" s="53">
        <v>14885</v>
      </c>
      <c r="Q8" s="53">
        <v>1293</v>
      </c>
      <c r="R8" s="53">
        <v>691</v>
      </c>
      <c r="S8" s="53">
        <v>435</v>
      </c>
      <c r="T8" s="53">
        <v>231</v>
      </c>
      <c r="U8" s="55">
        <f>[8]Lempuing!$N$23</f>
        <v>14885</v>
      </c>
      <c r="V8" s="55">
        <f>[8]Lempuing!$N$21</f>
        <v>1258</v>
      </c>
      <c r="W8" s="55">
        <f>[8]Lempuing!$N$28</f>
        <v>535</v>
      </c>
      <c r="X8" s="55">
        <f>[8]Lempuing!$N$33</f>
        <v>435</v>
      </c>
      <c r="Y8" s="55">
        <f>[8]Lempuing!$N$15</f>
        <v>2078</v>
      </c>
    </row>
    <row r="9" spans="1:25" ht="20.100000000000001" customHeight="1" x14ac:dyDescent="0.3">
      <c r="A9" s="10">
        <v>2</v>
      </c>
      <c r="B9" s="88" t="s">
        <v>17</v>
      </c>
      <c r="C9" s="88"/>
      <c r="D9" s="88"/>
      <c r="E9" s="88"/>
      <c r="F9" s="16">
        <v>15453</v>
      </c>
      <c r="G9" s="16">
        <v>692</v>
      </c>
      <c r="H9" s="16">
        <v>150</v>
      </c>
      <c r="I9" s="16">
        <v>225</v>
      </c>
      <c r="J9" s="16" t="s">
        <v>59</v>
      </c>
      <c r="K9" s="55">
        <v>0</v>
      </c>
      <c r="L9" s="55">
        <v>0</v>
      </c>
      <c r="M9" s="55">
        <v>0</v>
      </c>
      <c r="N9" s="55">
        <v>0</v>
      </c>
      <c r="O9" s="55">
        <v>0</v>
      </c>
      <c r="P9" s="53">
        <v>0</v>
      </c>
      <c r="Q9" s="53">
        <v>0</v>
      </c>
      <c r="R9" s="53">
        <v>0</v>
      </c>
      <c r="S9" s="53">
        <v>0</v>
      </c>
      <c r="T9" s="53">
        <v>0</v>
      </c>
      <c r="U9" s="55">
        <v>0</v>
      </c>
      <c r="V9" s="55">
        <v>0</v>
      </c>
      <c r="W9" s="55">
        <v>0</v>
      </c>
      <c r="X9" s="55">
        <v>0</v>
      </c>
      <c r="Y9" s="55">
        <v>0</v>
      </c>
    </row>
    <row r="10" spans="1:25" ht="20.100000000000001" customHeight="1" x14ac:dyDescent="0.3">
      <c r="A10" s="10">
        <v>3</v>
      </c>
      <c r="B10" s="88" t="s">
        <v>16</v>
      </c>
      <c r="C10" s="88"/>
      <c r="D10" s="88"/>
      <c r="E10" s="88"/>
      <c r="F10" s="16">
        <v>266</v>
      </c>
      <c r="G10" s="16">
        <v>2029</v>
      </c>
      <c r="H10" s="16">
        <v>400</v>
      </c>
      <c r="I10" s="16">
        <v>154</v>
      </c>
      <c r="J10" s="16">
        <v>4</v>
      </c>
      <c r="K10" s="55">
        <v>0</v>
      </c>
      <c r="L10" s="55">
        <v>2600</v>
      </c>
      <c r="M10" s="55">
        <v>3507</v>
      </c>
      <c r="N10" s="55">
        <v>3770</v>
      </c>
      <c r="O10" s="55">
        <v>0</v>
      </c>
      <c r="P10" s="53">
        <v>1258</v>
      </c>
      <c r="Q10" s="53">
        <v>1000</v>
      </c>
      <c r="R10" s="53">
        <v>1269</v>
      </c>
      <c r="S10" s="53">
        <v>210</v>
      </c>
      <c r="T10" s="53">
        <v>19</v>
      </c>
      <c r="U10" s="55">
        <f>[8]Mesuji!$N$23</f>
        <v>1480</v>
      </c>
      <c r="V10" s="55">
        <f>[8]Mesuji!$N$21</f>
        <v>1880</v>
      </c>
      <c r="W10" s="55">
        <f>[8]Mesuji!$N$28</f>
        <v>1700</v>
      </c>
      <c r="X10" s="55">
        <f>[8]Mesuji!$N$33</f>
        <v>210</v>
      </c>
      <c r="Y10" s="55">
        <f>[8]Mesuji!$N$15</f>
        <v>79</v>
      </c>
    </row>
    <row r="11" spans="1:25" ht="20.100000000000001" customHeight="1" x14ac:dyDescent="0.3">
      <c r="A11" s="10">
        <v>4</v>
      </c>
      <c r="B11" s="88" t="s">
        <v>15</v>
      </c>
      <c r="C11" s="88"/>
      <c r="D11" s="88"/>
      <c r="E11" s="88"/>
      <c r="F11" s="16">
        <v>30</v>
      </c>
      <c r="G11" s="16" t="s">
        <v>59</v>
      </c>
      <c r="H11" s="16">
        <v>300</v>
      </c>
      <c r="I11" s="16">
        <v>10</v>
      </c>
      <c r="J11" s="16">
        <v>10</v>
      </c>
      <c r="K11" s="55">
        <v>31</v>
      </c>
      <c r="L11" s="55">
        <v>155</v>
      </c>
      <c r="M11" s="55">
        <v>500</v>
      </c>
      <c r="N11" s="55">
        <v>0</v>
      </c>
      <c r="O11" s="55">
        <v>0</v>
      </c>
      <c r="P11" s="53">
        <v>41</v>
      </c>
      <c r="Q11" s="53">
        <v>0</v>
      </c>
      <c r="R11" s="53">
        <v>280</v>
      </c>
      <c r="S11" s="53">
        <v>42</v>
      </c>
      <c r="T11" s="53">
        <v>35</v>
      </c>
      <c r="U11" s="55">
        <f>'[8]Sungai Menang'!$N$23</f>
        <v>101</v>
      </c>
      <c r="V11" s="55">
        <v>0</v>
      </c>
      <c r="W11" s="55">
        <f>'[8]Sungai Menang'!$N$28</f>
        <v>328</v>
      </c>
      <c r="X11" s="55">
        <f>'[8]Sungai Menang'!$N$33</f>
        <v>58</v>
      </c>
      <c r="Y11" s="55">
        <f>'[8]Sungai Menang'!$N$15</f>
        <v>3</v>
      </c>
    </row>
    <row r="12" spans="1:25" ht="20.100000000000001" customHeight="1" x14ac:dyDescent="0.3">
      <c r="A12" s="10">
        <v>5</v>
      </c>
      <c r="B12" s="88" t="s">
        <v>14</v>
      </c>
      <c r="C12" s="88"/>
      <c r="D12" s="88"/>
      <c r="E12" s="88"/>
      <c r="F12" s="16" t="s">
        <v>59</v>
      </c>
      <c r="G12" s="16" t="s">
        <v>59</v>
      </c>
      <c r="H12" s="16">
        <v>300</v>
      </c>
      <c r="I12" s="16" t="s">
        <v>59</v>
      </c>
      <c r="J12" s="16">
        <v>240</v>
      </c>
      <c r="K12" s="55">
        <v>200</v>
      </c>
      <c r="L12" s="55">
        <v>90</v>
      </c>
      <c r="M12" s="55">
        <v>400</v>
      </c>
      <c r="N12" s="55">
        <v>0</v>
      </c>
      <c r="O12" s="55">
        <v>0</v>
      </c>
      <c r="P12" s="53">
        <v>20</v>
      </c>
      <c r="Q12" s="53">
        <v>0</v>
      </c>
      <c r="R12" s="53">
        <v>0</v>
      </c>
      <c r="S12" s="53">
        <v>16</v>
      </c>
      <c r="T12" s="53">
        <v>0</v>
      </c>
      <c r="U12" s="55">
        <v>0</v>
      </c>
      <c r="V12" s="55">
        <v>0</v>
      </c>
      <c r="W12" s="55">
        <v>0</v>
      </c>
      <c r="X12" s="55">
        <v>0</v>
      </c>
      <c r="Y12" s="55">
        <v>0</v>
      </c>
    </row>
    <row r="13" spans="1:25" ht="20.100000000000001" customHeight="1" x14ac:dyDescent="0.3">
      <c r="A13" s="10">
        <v>6</v>
      </c>
      <c r="B13" s="88" t="s">
        <v>13</v>
      </c>
      <c r="C13" s="88"/>
      <c r="D13" s="88"/>
      <c r="E13" s="88"/>
      <c r="F13" s="16">
        <v>587</v>
      </c>
      <c r="G13" s="16">
        <v>9</v>
      </c>
      <c r="H13" s="16">
        <v>29</v>
      </c>
      <c r="I13" s="16">
        <v>58</v>
      </c>
      <c r="J13" s="16">
        <v>3</v>
      </c>
      <c r="K13" s="55">
        <v>1335</v>
      </c>
      <c r="L13" s="55">
        <v>195</v>
      </c>
      <c r="M13" s="55">
        <v>58</v>
      </c>
      <c r="N13" s="55">
        <v>120</v>
      </c>
      <c r="O13" s="55">
        <v>0</v>
      </c>
      <c r="P13" s="53">
        <v>960</v>
      </c>
      <c r="Q13" s="53">
        <v>55</v>
      </c>
      <c r="R13" s="53">
        <v>210</v>
      </c>
      <c r="S13" s="53">
        <v>160</v>
      </c>
      <c r="T13" s="53">
        <v>11</v>
      </c>
      <c r="U13" s="55">
        <f>'[8]Mesuji Raya'!$N$23</f>
        <v>960</v>
      </c>
      <c r="V13" s="55">
        <f>'[8]Mesuji Raya'!$N$21</f>
        <v>55</v>
      </c>
      <c r="W13" s="55">
        <f>'[8]Mesuji Raya'!$N$28</f>
        <v>210</v>
      </c>
      <c r="X13" s="55">
        <f>'[8]Mesuji Raya'!$N$33</f>
        <v>160</v>
      </c>
      <c r="Y13" s="55">
        <f>'[8]Mesuji Raya'!$N$15</f>
        <v>11</v>
      </c>
    </row>
    <row r="14" spans="1:25" ht="20.100000000000001" customHeight="1" x14ac:dyDescent="0.3">
      <c r="A14" s="10">
        <v>7</v>
      </c>
      <c r="B14" s="88" t="s">
        <v>12</v>
      </c>
      <c r="C14" s="88"/>
      <c r="D14" s="88"/>
      <c r="E14" s="88"/>
      <c r="F14" s="16">
        <v>2796</v>
      </c>
      <c r="G14" s="16">
        <v>8974</v>
      </c>
      <c r="H14" s="16">
        <v>2874</v>
      </c>
      <c r="I14" s="16">
        <v>114</v>
      </c>
      <c r="J14" s="16">
        <v>148</v>
      </c>
      <c r="K14" s="55">
        <v>1067</v>
      </c>
      <c r="L14" s="55">
        <v>52445</v>
      </c>
      <c r="M14" s="55">
        <v>9911</v>
      </c>
      <c r="N14" s="55">
        <v>460</v>
      </c>
      <c r="O14" s="55">
        <v>568</v>
      </c>
      <c r="P14" s="53">
        <v>314</v>
      </c>
      <c r="Q14" s="53">
        <v>21947</v>
      </c>
      <c r="R14" s="53">
        <v>2165</v>
      </c>
      <c r="S14" s="53">
        <v>177</v>
      </c>
      <c r="T14" s="53">
        <v>312</v>
      </c>
      <c r="U14" s="55">
        <f>'[8]Tulung Selapan'!$N$23</f>
        <v>2399</v>
      </c>
      <c r="V14" s="55">
        <f>'[8]Tulung Selapan'!$N$21</f>
        <v>20157</v>
      </c>
      <c r="W14" s="55">
        <f>'[8]Tulung Selapan'!$N$28</f>
        <v>1986</v>
      </c>
      <c r="X14" s="55">
        <f>'[8]Tulung Selapan'!$N$33</f>
        <v>171</v>
      </c>
      <c r="Y14" s="55">
        <f>'[8]Tulung Selapan'!$N$15</f>
        <v>0</v>
      </c>
    </row>
    <row r="15" spans="1:25" ht="20.100000000000001" customHeight="1" x14ac:dyDescent="0.3">
      <c r="A15" s="10">
        <v>8</v>
      </c>
      <c r="B15" s="88" t="s">
        <v>11</v>
      </c>
      <c r="C15" s="88"/>
      <c r="D15" s="88"/>
      <c r="E15" s="88"/>
      <c r="F15" s="16" t="s">
        <v>59</v>
      </c>
      <c r="G15" s="16">
        <v>1291</v>
      </c>
      <c r="H15" s="16">
        <v>102</v>
      </c>
      <c r="I15" s="16">
        <v>50</v>
      </c>
      <c r="J15" s="16" t="s">
        <v>59</v>
      </c>
      <c r="K15" s="55">
        <v>0</v>
      </c>
      <c r="L15" s="55">
        <v>50</v>
      </c>
      <c r="M15" s="55">
        <v>171</v>
      </c>
      <c r="N15" s="55">
        <v>0</v>
      </c>
      <c r="O15" s="55">
        <v>0</v>
      </c>
      <c r="P15" s="53">
        <v>600</v>
      </c>
      <c r="Q15" s="53">
        <v>4150</v>
      </c>
      <c r="R15" s="53">
        <v>0</v>
      </c>
      <c r="S15" s="53">
        <v>30</v>
      </c>
      <c r="T15" s="53">
        <v>200</v>
      </c>
      <c r="U15" s="55">
        <f>[8]Cengal!$N$23</f>
        <v>0</v>
      </c>
      <c r="V15" s="55">
        <f>[8]Cengal!$N$21</f>
        <v>4200</v>
      </c>
      <c r="W15" s="55">
        <v>0</v>
      </c>
      <c r="X15" s="55">
        <v>0</v>
      </c>
      <c r="Y15" s="55">
        <v>0</v>
      </c>
    </row>
    <row r="16" spans="1:25" ht="20.100000000000001" customHeight="1" x14ac:dyDescent="0.3">
      <c r="A16" s="10">
        <v>9</v>
      </c>
      <c r="B16" s="88" t="s">
        <v>10</v>
      </c>
      <c r="C16" s="88"/>
      <c r="D16" s="88"/>
      <c r="E16" s="88"/>
      <c r="F16" s="16">
        <v>1800</v>
      </c>
      <c r="G16" s="16">
        <v>5000</v>
      </c>
      <c r="H16" s="16">
        <v>2100</v>
      </c>
      <c r="I16" s="16">
        <v>170</v>
      </c>
      <c r="J16" s="16">
        <v>745</v>
      </c>
      <c r="K16" s="55">
        <v>1440</v>
      </c>
      <c r="L16" s="55">
        <v>10000</v>
      </c>
      <c r="M16" s="55">
        <v>700</v>
      </c>
      <c r="N16" s="55">
        <v>30</v>
      </c>
      <c r="O16" s="55">
        <v>155</v>
      </c>
      <c r="P16" s="53">
        <v>90</v>
      </c>
      <c r="Q16" s="53">
        <v>15</v>
      </c>
      <c r="R16" s="53">
        <v>1500</v>
      </c>
      <c r="S16" s="53">
        <v>30</v>
      </c>
      <c r="T16" s="53">
        <v>50</v>
      </c>
      <c r="U16" s="55">
        <f>[8]Pedamaran!$N$23</f>
        <v>110</v>
      </c>
      <c r="V16" s="55">
        <f>[8]Pedamaran!$N$21</f>
        <v>20</v>
      </c>
      <c r="W16" s="55">
        <f>[8]Pedamaran!$N$28</f>
        <v>5400</v>
      </c>
      <c r="X16" s="55">
        <f>[8]Pedamaran!$N$33</f>
        <v>25</v>
      </c>
      <c r="Y16" s="55">
        <f>[8]Pedamaran!$N$15</f>
        <v>52</v>
      </c>
    </row>
    <row r="17" spans="1:25" ht="20.100000000000001" customHeight="1" x14ac:dyDescent="0.3">
      <c r="A17" s="10">
        <v>10</v>
      </c>
      <c r="B17" s="88" t="s">
        <v>9</v>
      </c>
      <c r="C17" s="88"/>
      <c r="D17" s="88"/>
      <c r="E17" s="88"/>
      <c r="F17" s="16" t="s">
        <v>59</v>
      </c>
      <c r="G17" s="16" t="s">
        <v>59</v>
      </c>
      <c r="H17" s="16">
        <v>801</v>
      </c>
      <c r="I17" s="16">
        <v>3780</v>
      </c>
      <c r="J17" s="16" t="s">
        <v>59</v>
      </c>
      <c r="K17" s="55">
        <v>228</v>
      </c>
      <c r="L17" s="55">
        <v>1540</v>
      </c>
      <c r="M17" s="55">
        <v>104</v>
      </c>
      <c r="N17" s="55">
        <v>135</v>
      </c>
      <c r="O17" s="55">
        <v>8</v>
      </c>
      <c r="P17" s="53">
        <v>300</v>
      </c>
      <c r="Q17" s="53">
        <v>3200</v>
      </c>
      <c r="R17" s="53">
        <v>300</v>
      </c>
      <c r="S17" s="53">
        <v>270</v>
      </c>
      <c r="T17" s="53">
        <v>75</v>
      </c>
      <c r="U17" s="55">
        <f>[9]petir!$N$23</f>
        <v>311</v>
      </c>
      <c r="V17" s="55">
        <f>[9]petir!$N$21</f>
        <v>252</v>
      </c>
      <c r="W17" s="55">
        <v>3225</v>
      </c>
      <c r="X17" s="55">
        <f>[9]petir!$N$33</f>
        <v>323</v>
      </c>
      <c r="Y17" s="55">
        <f>[9]petir!$N$15</f>
        <v>10</v>
      </c>
    </row>
    <row r="18" spans="1:25" ht="20.100000000000001" customHeight="1" x14ac:dyDescent="0.3">
      <c r="A18" s="10">
        <v>11</v>
      </c>
      <c r="B18" s="88" t="s">
        <v>8</v>
      </c>
      <c r="C18" s="88"/>
      <c r="D18" s="88"/>
      <c r="E18" s="88"/>
      <c r="F18" s="16">
        <v>300</v>
      </c>
      <c r="G18" s="16">
        <v>40</v>
      </c>
      <c r="H18" s="16">
        <v>2500</v>
      </c>
      <c r="I18" s="16">
        <v>150</v>
      </c>
      <c r="J18" s="16">
        <v>39340</v>
      </c>
      <c r="K18" s="55">
        <v>0</v>
      </c>
      <c r="L18" s="55">
        <v>0</v>
      </c>
      <c r="M18" s="55">
        <v>6500</v>
      </c>
      <c r="N18" s="55">
        <v>0</v>
      </c>
      <c r="O18" s="55">
        <v>0</v>
      </c>
      <c r="P18" s="53">
        <v>1490</v>
      </c>
      <c r="Q18" s="53">
        <v>1760</v>
      </c>
      <c r="R18" s="53">
        <v>7200</v>
      </c>
      <c r="S18" s="53">
        <v>1500</v>
      </c>
      <c r="T18" s="53">
        <v>1350</v>
      </c>
      <c r="U18" s="55">
        <v>0</v>
      </c>
      <c r="V18" s="55">
        <v>0</v>
      </c>
      <c r="W18" s="55">
        <v>0</v>
      </c>
      <c r="X18" s="55">
        <v>0</v>
      </c>
      <c r="Y18" s="55">
        <v>0</v>
      </c>
    </row>
    <row r="19" spans="1:25" ht="20.100000000000001" customHeight="1" x14ac:dyDescent="0.3">
      <c r="A19" s="10">
        <v>12</v>
      </c>
      <c r="B19" s="88" t="s">
        <v>7</v>
      </c>
      <c r="C19" s="88"/>
      <c r="D19" s="88"/>
      <c r="E19" s="88"/>
      <c r="F19" s="16">
        <v>1367</v>
      </c>
      <c r="G19" s="16">
        <v>621</v>
      </c>
      <c r="H19" s="16">
        <v>2174</v>
      </c>
      <c r="I19" s="16">
        <v>721</v>
      </c>
      <c r="J19" s="16">
        <v>3145</v>
      </c>
      <c r="K19" s="55">
        <v>4592</v>
      </c>
      <c r="L19" s="55">
        <v>1398</v>
      </c>
      <c r="M19" s="55">
        <v>6332</v>
      </c>
      <c r="N19" s="55">
        <v>986</v>
      </c>
      <c r="O19" s="55">
        <v>2921</v>
      </c>
      <c r="P19" s="53">
        <v>0</v>
      </c>
      <c r="Q19" s="53">
        <v>0</v>
      </c>
      <c r="R19" s="53">
        <v>0</v>
      </c>
      <c r="S19" s="53">
        <v>0</v>
      </c>
      <c r="T19" s="53">
        <v>0</v>
      </c>
      <c r="U19" s="55">
        <v>0</v>
      </c>
      <c r="V19" s="55">
        <v>0</v>
      </c>
      <c r="W19" s="55">
        <v>0</v>
      </c>
      <c r="X19" s="55">
        <v>0</v>
      </c>
      <c r="Y19" s="55">
        <v>0</v>
      </c>
    </row>
    <row r="20" spans="1:25" ht="20.100000000000001" customHeight="1" x14ac:dyDescent="0.3">
      <c r="A20" s="10">
        <v>13</v>
      </c>
      <c r="B20" s="88" t="s">
        <v>6</v>
      </c>
      <c r="C20" s="88"/>
      <c r="D20" s="88"/>
      <c r="E20" s="88"/>
      <c r="F20" s="16">
        <v>1115</v>
      </c>
      <c r="G20" s="16">
        <v>500</v>
      </c>
      <c r="H20" s="16">
        <v>1350</v>
      </c>
      <c r="I20" s="16">
        <v>235</v>
      </c>
      <c r="J20" s="16">
        <v>8000</v>
      </c>
      <c r="K20" s="55">
        <v>11320</v>
      </c>
      <c r="L20" s="55">
        <v>0</v>
      </c>
      <c r="M20" s="55">
        <v>4518</v>
      </c>
      <c r="N20" s="55">
        <v>0</v>
      </c>
      <c r="O20" s="55">
        <v>0</v>
      </c>
      <c r="P20" s="53">
        <v>0</v>
      </c>
      <c r="Q20" s="53">
        <v>0</v>
      </c>
      <c r="R20" s="53">
        <v>3</v>
      </c>
      <c r="S20" s="53">
        <v>0</v>
      </c>
      <c r="T20" s="53">
        <v>0</v>
      </c>
      <c r="U20" s="55">
        <v>0</v>
      </c>
      <c r="V20" s="55">
        <v>0</v>
      </c>
      <c r="W20" s="55">
        <v>1</v>
      </c>
      <c r="X20" s="55">
        <v>0</v>
      </c>
      <c r="Y20" s="55">
        <v>0</v>
      </c>
    </row>
    <row r="21" spans="1:25" ht="20.100000000000001" customHeight="1" x14ac:dyDescent="0.3">
      <c r="A21" s="10">
        <v>14</v>
      </c>
      <c r="B21" s="88" t="s">
        <v>5</v>
      </c>
      <c r="C21" s="88"/>
      <c r="D21" s="88"/>
      <c r="E21" s="88"/>
      <c r="F21" s="16">
        <v>315</v>
      </c>
      <c r="G21" s="16">
        <v>90</v>
      </c>
      <c r="H21" s="16">
        <v>180</v>
      </c>
      <c r="I21" s="16">
        <v>200</v>
      </c>
      <c r="J21" s="16">
        <v>8156</v>
      </c>
      <c r="K21" s="55">
        <v>1380</v>
      </c>
      <c r="L21" s="55">
        <v>430</v>
      </c>
      <c r="M21" s="55">
        <v>488</v>
      </c>
      <c r="N21" s="55">
        <v>794</v>
      </c>
      <c r="O21" s="55">
        <v>5416</v>
      </c>
      <c r="P21" s="53">
        <v>710</v>
      </c>
      <c r="Q21" s="53">
        <v>600</v>
      </c>
      <c r="R21" s="53">
        <v>300</v>
      </c>
      <c r="S21" s="53">
        <v>50</v>
      </c>
      <c r="T21" s="53">
        <v>10000</v>
      </c>
      <c r="U21" s="55">
        <f>'[8]SP Padang'!$N$23</f>
        <v>2000</v>
      </c>
      <c r="V21" s="55">
        <f>'[8]SP Padang'!$N$21</f>
        <v>500</v>
      </c>
      <c r="W21" s="55">
        <f>'[8]SP Padang'!$N$28</f>
        <v>300</v>
      </c>
      <c r="X21" s="55">
        <v>0</v>
      </c>
      <c r="Y21" s="55">
        <v>0</v>
      </c>
    </row>
    <row r="22" spans="1:25" ht="20.100000000000001" customHeight="1" x14ac:dyDescent="0.3">
      <c r="A22" s="10">
        <v>15</v>
      </c>
      <c r="B22" s="88" t="s">
        <v>4</v>
      </c>
      <c r="C22" s="88"/>
      <c r="D22" s="88"/>
      <c r="E22" s="88"/>
      <c r="F22" s="16">
        <v>150</v>
      </c>
      <c r="G22" s="16" t="s">
        <v>59</v>
      </c>
      <c r="H22" s="16">
        <v>50</v>
      </c>
      <c r="I22" s="16">
        <v>10</v>
      </c>
      <c r="J22" s="16">
        <v>100</v>
      </c>
      <c r="K22" s="55">
        <v>400</v>
      </c>
      <c r="L22" s="55">
        <v>0</v>
      </c>
      <c r="M22" s="55">
        <v>160</v>
      </c>
      <c r="N22" s="55">
        <v>0</v>
      </c>
      <c r="O22" s="55">
        <v>200</v>
      </c>
      <c r="P22" s="53">
        <v>0</v>
      </c>
      <c r="Q22" s="53">
        <v>0</v>
      </c>
      <c r="R22" s="53">
        <v>0</v>
      </c>
      <c r="S22" s="53">
        <v>0</v>
      </c>
      <c r="T22" s="53">
        <v>0</v>
      </c>
      <c r="U22" s="55">
        <v>0</v>
      </c>
      <c r="V22" s="55">
        <v>0</v>
      </c>
      <c r="W22" s="55">
        <v>0</v>
      </c>
      <c r="X22" s="55">
        <v>0</v>
      </c>
      <c r="Y22" s="55">
        <v>0</v>
      </c>
    </row>
    <row r="23" spans="1:25" ht="20.100000000000001" customHeight="1" x14ac:dyDescent="0.3">
      <c r="A23" s="10">
        <v>16</v>
      </c>
      <c r="B23" s="88" t="s">
        <v>3</v>
      </c>
      <c r="C23" s="88"/>
      <c r="D23" s="88"/>
      <c r="E23" s="88"/>
      <c r="F23" s="16">
        <v>628</v>
      </c>
      <c r="G23" s="16" t="s">
        <v>59</v>
      </c>
      <c r="H23" s="16">
        <v>500</v>
      </c>
      <c r="I23" s="16">
        <v>12</v>
      </c>
      <c r="J23" s="16" t="s">
        <v>59</v>
      </c>
      <c r="K23" s="55">
        <v>0</v>
      </c>
      <c r="L23" s="55">
        <v>0</v>
      </c>
      <c r="M23" s="55">
        <v>1728</v>
      </c>
      <c r="N23" s="55">
        <v>0</v>
      </c>
      <c r="O23" s="55">
        <v>18</v>
      </c>
      <c r="P23" s="53">
        <v>314</v>
      </c>
      <c r="Q23" s="53">
        <v>0</v>
      </c>
      <c r="R23" s="53">
        <v>482</v>
      </c>
      <c r="S23" s="53">
        <v>125</v>
      </c>
      <c r="T23" s="53">
        <v>131</v>
      </c>
      <c r="U23" s="47">
        <v>0</v>
      </c>
      <c r="V23" s="47">
        <f>[8]Pampangan!$N$21</f>
        <v>2600</v>
      </c>
      <c r="W23" s="47">
        <f>[8]Pampangan!$N$28</f>
        <v>482</v>
      </c>
      <c r="X23" s="47">
        <f>[8]Pampangan!$N$33</f>
        <v>125</v>
      </c>
      <c r="Y23" s="47">
        <f>[8]Pampangan!$N$15</f>
        <v>131</v>
      </c>
    </row>
    <row r="24" spans="1:25" ht="20.100000000000001" customHeight="1" x14ac:dyDescent="0.3">
      <c r="A24" s="10">
        <v>17</v>
      </c>
      <c r="B24" s="88" t="s">
        <v>2</v>
      </c>
      <c r="C24" s="88"/>
      <c r="D24" s="88"/>
      <c r="E24" s="88"/>
      <c r="F24" s="16" t="s">
        <v>59</v>
      </c>
      <c r="G24" s="16" t="s">
        <v>59</v>
      </c>
      <c r="H24" s="16" t="s">
        <v>59</v>
      </c>
      <c r="I24" s="16" t="s">
        <v>59</v>
      </c>
      <c r="J24" s="16" t="s">
        <v>59</v>
      </c>
      <c r="K24" s="55">
        <v>0</v>
      </c>
      <c r="L24" s="55">
        <v>0</v>
      </c>
      <c r="M24" s="55">
        <v>50</v>
      </c>
      <c r="N24" s="55">
        <v>0</v>
      </c>
      <c r="O24" s="55">
        <v>0</v>
      </c>
      <c r="P24" s="53">
        <v>0</v>
      </c>
      <c r="Q24" s="53">
        <v>0</v>
      </c>
      <c r="R24" s="53">
        <v>0</v>
      </c>
      <c r="S24" s="53">
        <v>0</v>
      </c>
      <c r="T24" s="53">
        <v>0</v>
      </c>
      <c r="U24" s="47">
        <v>0</v>
      </c>
      <c r="V24" s="47">
        <v>0</v>
      </c>
      <c r="W24" s="47">
        <v>0</v>
      </c>
      <c r="X24" s="47">
        <v>0</v>
      </c>
      <c r="Y24" s="47">
        <f>'[8]Pk Lampam'!$N$15</f>
        <v>12</v>
      </c>
    </row>
    <row r="25" spans="1:25" ht="20.100000000000001" customHeight="1" x14ac:dyDescent="0.3">
      <c r="A25" s="10">
        <v>18</v>
      </c>
      <c r="B25" s="88" t="s">
        <v>1</v>
      </c>
      <c r="C25" s="88"/>
      <c r="D25" s="88"/>
      <c r="E25" s="88"/>
      <c r="F25" s="16">
        <v>3350</v>
      </c>
      <c r="G25" s="16">
        <v>57559</v>
      </c>
      <c r="H25" s="16">
        <v>200</v>
      </c>
      <c r="I25" s="16">
        <v>50</v>
      </c>
      <c r="J25" s="16" t="s">
        <v>59</v>
      </c>
      <c r="K25" s="55">
        <v>159</v>
      </c>
      <c r="L25" s="55">
        <v>3006</v>
      </c>
      <c r="M25" s="55">
        <v>256</v>
      </c>
      <c r="N25" s="55">
        <v>6</v>
      </c>
      <c r="O25" s="55">
        <v>19</v>
      </c>
      <c r="P25" s="53">
        <v>0</v>
      </c>
      <c r="Q25" s="53">
        <v>0</v>
      </c>
      <c r="R25" s="53">
        <v>0</v>
      </c>
      <c r="S25" s="53">
        <v>0</v>
      </c>
      <c r="T25" s="53">
        <v>0</v>
      </c>
      <c r="U25" s="47">
        <f>'[8]Air Sugihan'!$N$23</f>
        <v>721</v>
      </c>
      <c r="V25" s="47">
        <f>'[8]Air Sugihan'!$N$21</f>
        <v>4000</v>
      </c>
      <c r="W25" s="47">
        <v>0</v>
      </c>
      <c r="X25" s="47">
        <f>'[8]Air Sugihan'!$N$33</f>
        <v>1374</v>
      </c>
      <c r="Y25" s="47">
        <f>'[8]Air Sugihan'!$N$15</f>
        <v>49</v>
      </c>
    </row>
    <row r="26" spans="1:25" ht="20.100000000000001" customHeight="1" x14ac:dyDescent="0.3">
      <c r="A26" s="89" t="s">
        <v>0</v>
      </c>
      <c r="B26" s="89"/>
      <c r="C26" s="89"/>
      <c r="D26" s="89"/>
      <c r="E26" s="89"/>
      <c r="F26" s="9">
        <f t="shared" ref="F26:H26" si="0">SUM(F8:F25)</f>
        <v>28543</v>
      </c>
      <c r="G26" s="9">
        <f t="shared" si="0"/>
        <v>76914</v>
      </c>
      <c r="H26" s="9">
        <f t="shared" si="0"/>
        <v>14431</v>
      </c>
      <c r="I26" s="9">
        <f>SUM(I8:I25)</f>
        <v>6150</v>
      </c>
      <c r="J26" s="9">
        <f t="shared" ref="J26" si="1">SUM(J8:J25)</f>
        <v>59985</v>
      </c>
      <c r="K26" s="9">
        <f>SUM(K8:K25)</f>
        <v>22650</v>
      </c>
      <c r="L26" s="9">
        <f t="shared" ref="L26:O26" si="2">SUM(L8:L25)</f>
        <v>73475</v>
      </c>
      <c r="M26" s="9">
        <f t="shared" si="2"/>
        <v>37501</v>
      </c>
      <c r="N26" s="9">
        <f t="shared" si="2"/>
        <v>7029</v>
      </c>
      <c r="O26" s="9">
        <f t="shared" si="2"/>
        <v>9305</v>
      </c>
      <c r="P26" s="9">
        <f t="shared" ref="P26:Y26" si="3">SUM(P8:P25)</f>
        <v>20982</v>
      </c>
      <c r="Q26" s="9">
        <f t="shared" si="3"/>
        <v>34020</v>
      </c>
      <c r="R26" s="9">
        <f t="shared" si="3"/>
        <v>14400</v>
      </c>
      <c r="S26" s="9">
        <f t="shared" si="3"/>
        <v>3045</v>
      </c>
      <c r="T26" s="9">
        <f t="shared" si="3"/>
        <v>12414</v>
      </c>
      <c r="U26" s="9">
        <f t="shared" si="3"/>
        <v>22967</v>
      </c>
      <c r="V26" s="9">
        <f t="shared" si="3"/>
        <v>34922</v>
      </c>
      <c r="W26" s="9">
        <f t="shared" si="3"/>
        <v>14167</v>
      </c>
      <c r="X26" s="9">
        <f t="shared" si="3"/>
        <v>2881</v>
      </c>
      <c r="Y26" s="9">
        <f t="shared" si="3"/>
        <v>2425</v>
      </c>
    </row>
    <row r="27" spans="1:25" ht="15" x14ac:dyDescent="0.3">
      <c r="A27" s="34" t="s">
        <v>86</v>
      </c>
      <c r="B27" s="7"/>
      <c r="C27" s="7"/>
      <c r="D27" s="7"/>
      <c r="E27" s="7"/>
      <c r="F27" s="11"/>
      <c r="G27" s="11"/>
      <c r="H27" s="11"/>
      <c r="I27" s="11"/>
      <c r="J27" s="11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</row>
    <row r="31" spans="1:25" x14ac:dyDescent="0.3">
      <c r="J31" s="6"/>
    </row>
    <row r="32" spans="1:25" x14ac:dyDescent="0.3">
      <c r="J32" s="6"/>
    </row>
    <row r="33" spans="10:10" x14ac:dyDescent="0.3">
      <c r="J33" s="6"/>
    </row>
    <row r="34" spans="10:10" x14ac:dyDescent="0.3">
      <c r="J34" s="6"/>
    </row>
    <row r="35" spans="10:10" x14ac:dyDescent="0.3">
      <c r="J35" s="6"/>
    </row>
    <row r="36" spans="10:10" x14ac:dyDescent="0.3">
      <c r="J36" s="6"/>
    </row>
    <row r="37" spans="10:10" x14ac:dyDescent="0.3">
      <c r="J37" s="6"/>
    </row>
    <row r="38" spans="10:10" x14ac:dyDescent="0.3">
      <c r="J38" s="6"/>
    </row>
    <row r="39" spans="10:10" x14ac:dyDescent="0.3">
      <c r="J39" s="6"/>
    </row>
    <row r="40" spans="10:10" x14ac:dyDescent="0.3">
      <c r="J40" s="6"/>
    </row>
    <row r="41" spans="10:10" x14ac:dyDescent="0.3">
      <c r="J41" s="6"/>
    </row>
    <row r="42" spans="10:10" x14ac:dyDescent="0.3">
      <c r="J42" s="6"/>
    </row>
    <row r="43" spans="10:10" x14ac:dyDescent="0.3">
      <c r="J43" s="6"/>
    </row>
    <row r="44" spans="10:10" x14ac:dyDescent="0.3">
      <c r="J44" s="6"/>
    </row>
    <row r="45" spans="10:10" x14ac:dyDescent="0.3">
      <c r="J45" s="6"/>
    </row>
    <row r="46" spans="10:10" x14ac:dyDescent="0.3">
      <c r="J46" s="6"/>
    </row>
    <row r="47" spans="10:10" x14ac:dyDescent="0.3">
      <c r="J47" s="6"/>
    </row>
    <row r="48" spans="10:10" x14ac:dyDescent="0.3">
      <c r="J48" s="6"/>
    </row>
  </sheetData>
  <mergeCells count="30">
    <mergeCell ref="A1:Y1"/>
    <mergeCell ref="A2:Y2"/>
    <mergeCell ref="A3:Y3"/>
    <mergeCell ref="F5:Y5"/>
    <mergeCell ref="A4:O4"/>
    <mergeCell ref="A5:A7"/>
    <mergeCell ref="B5:E7"/>
    <mergeCell ref="F6:J6"/>
    <mergeCell ref="K6:O6"/>
    <mergeCell ref="P6:T6"/>
    <mergeCell ref="U6:Y6"/>
    <mergeCell ref="B19:E19"/>
    <mergeCell ref="B8:E8"/>
    <mergeCell ref="B9:E9"/>
    <mergeCell ref="B10:E10"/>
    <mergeCell ref="B11:E11"/>
    <mergeCell ref="B12:E12"/>
    <mergeCell ref="B13:E13"/>
    <mergeCell ref="B14:E14"/>
    <mergeCell ref="B15:E15"/>
    <mergeCell ref="B16:E16"/>
    <mergeCell ref="B17:E17"/>
    <mergeCell ref="B18:E18"/>
    <mergeCell ref="A26:E26"/>
    <mergeCell ref="B20:E20"/>
    <mergeCell ref="B21:E21"/>
    <mergeCell ref="B22:E22"/>
    <mergeCell ref="B23:E23"/>
    <mergeCell ref="B24:E24"/>
    <mergeCell ref="B25:E25"/>
  </mergeCells>
  <printOptions horizontalCentered="1" verticalCentered="1"/>
  <pageMargins left="0.7" right="0.25" top="0.75" bottom="0.75" header="0.3" footer="0.3"/>
  <pageSetup paperSize="9" scale="86" orientation="landscape" horizontalDpi="4294967293" r:id="rId1"/>
  <headerFooter>
    <oddFooter>&amp;R&amp;"Arial,Regular"&amp;12VI - 19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AD47"/>
  <sheetViews>
    <sheetView view="pageBreakPreview" topLeftCell="A2" zoomScale="70" zoomScaleNormal="80" zoomScaleSheetLayoutView="70" workbookViewId="0">
      <selection activeCell="A4" sqref="A2:AD28"/>
    </sheetView>
  </sheetViews>
  <sheetFormatPr defaultRowHeight="14.4" x14ac:dyDescent="0.3"/>
  <cols>
    <col min="1" max="1" width="4.5546875" customWidth="1"/>
    <col min="2" max="2" width="9.21875" customWidth="1"/>
    <col min="3" max="3" width="1.44140625" customWidth="1"/>
    <col min="4" max="4" width="14" customWidth="1"/>
    <col min="5" max="5" width="1.5546875" customWidth="1"/>
    <col min="6" max="6" width="8.21875" hidden="1" customWidth="1"/>
    <col min="7" max="15" width="8.5546875" hidden="1" customWidth="1"/>
    <col min="16" max="17" width="8.5546875" customWidth="1"/>
    <col min="18" max="18" width="8.21875" customWidth="1"/>
    <col min="19" max="22" width="8.5546875" customWidth="1"/>
    <col min="23" max="23" width="8.21875" customWidth="1"/>
    <col min="24" max="30" width="8.5546875" customWidth="1"/>
  </cols>
  <sheetData>
    <row r="1" spans="1:30" ht="15.75" hidden="1" customHeight="1" x14ac:dyDescent="0.3">
      <c r="A1" s="13" t="s">
        <v>68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</row>
    <row r="2" spans="1:30" s="13" customFormat="1" ht="15.75" customHeight="1" x14ac:dyDescent="0.3">
      <c r="A2" s="79" t="s">
        <v>68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79"/>
    </row>
    <row r="3" spans="1:30" ht="15.6" x14ac:dyDescent="0.3">
      <c r="A3" s="79" t="s">
        <v>99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79"/>
      <c r="AD3" s="79"/>
    </row>
    <row r="4" spans="1:30" ht="15.6" x14ac:dyDescent="0.3">
      <c r="A4" s="79" t="s">
        <v>88</v>
      </c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79"/>
      <c r="W4" s="79"/>
      <c r="X4" s="79"/>
      <c r="Y4" s="79"/>
      <c r="Z4" s="79"/>
      <c r="AA4" s="79"/>
      <c r="AB4" s="79"/>
      <c r="AC4" s="79"/>
      <c r="AD4" s="79"/>
    </row>
    <row r="6" spans="1:30" ht="18.75" customHeight="1" x14ac:dyDescent="0.3">
      <c r="A6" s="89" t="s">
        <v>20</v>
      </c>
      <c r="B6" s="89" t="s">
        <v>61</v>
      </c>
      <c r="C6" s="89"/>
      <c r="D6" s="89"/>
      <c r="E6" s="89"/>
      <c r="F6" s="92" t="s">
        <v>19</v>
      </c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3"/>
      <c r="U6" s="93"/>
      <c r="V6" s="93"/>
      <c r="W6" s="93"/>
      <c r="X6" s="93"/>
      <c r="Y6" s="93"/>
      <c r="Z6" s="93"/>
      <c r="AA6" s="93"/>
      <c r="AB6" s="93"/>
      <c r="AC6" s="93"/>
      <c r="AD6" s="94"/>
    </row>
    <row r="7" spans="1:30" ht="18.75" customHeight="1" x14ac:dyDescent="0.3">
      <c r="A7" s="89"/>
      <c r="B7" s="89"/>
      <c r="C7" s="89"/>
      <c r="D7" s="89"/>
      <c r="E7" s="89"/>
      <c r="F7" s="89">
        <v>2018</v>
      </c>
      <c r="G7" s="89"/>
      <c r="H7" s="89"/>
      <c r="I7" s="89"/>
      <c r="J7" s="89"/>
      <c r="K7" s="89">
        <v>2019</v>
      </c>
      <c r="L7" s="89"/>
      <c r="M7" s="89"/>
      <c r="N7" s="89"/>
      <c r="O7" s="89"/>
      <c r="P7" s="89">
        <v>2020</v>
      </c>
      <c r="Q7" s="89"/>
      <c r="R7" s="89"/>
      <c r="S7" s="89"/>
      <c r="T7" s="89"/>
      <c r="U7" s="92">
        <v>2021</v>
      </c>
      <c r="V7" s="93"/>
      <c r="W7" s="93"/>
      <c r="X7" s="93"/>
      <c r="Y7" s="94"/>
      <c r="Z7" s="92">
        <v>2022</v>
      </c>
      <c r="AA7" s="93"/>
      <c r="AB7" s="93"/>
      <c r="AC7" s="93"/>
      <c r="AD7" s="94"/>
    </row>
    <row r="8" spans="1:30" ht="62.25" customHeight="1" x14ac:dyDescent="0.3">
      <c r="A8" s="89"/>
      <c r="B8" s="89"/>
      <c r="C8" s="89"/>
      <c r="D8" s="89"/>
      <c r="E8" s="89"/>
      <c r="F8" s="1" t="s">
        <v>40</v>
      </c>
      <c r="G8" s="1" t="s">
        <v>41</v>
      </c>
      <c r="H8" s="1" t="s">
        <v>42</v>
      </c>
      <c r="I8" s="1" t="s">
        <v>43</v>
      </c>
      <c r="J8" s="1" t="s">
        <v>44</v>
      </c>
      <c r="K8" s="1" t="s">
        <v>40</v>
      </c>
      <c r="L8" s="1" t="s">
        <v>41</v>
      </c>
      <c r="M8" s="1" t="s">
        <v>42</v>
      </c>
      <c r="N8" s="1" t="s">
        <v>43</v>
      </c>
      <c r="O8" s="1" t="s">
        <v>44</v>
      </c>
      <c r="P8" s="1" t="s">
        <v>40</v>
      </c>
      <c r="Q8" s="1" t="s">
        <v>41</v>
      </c>
      <c r="R8" s="1" t="s">
        <v>42</v>
      </c>
      <c r="S8" s="1" t="s">
        <v>43</v>
      </c>
      <c r="T8" s="1" t="s">
        <v>44</v>
      </c>
      <c r="U8" s="1" t="s">
        <v>40</v>
      </c>
      <c r="V8" s="1" t="s">
        <v>41</v>
      </c>
      <c r="W8" s="1" t="s">
        <v>42</v>
      </c>
      <c r="X8" s="1" t="s">
        <v>43</v>
      </c>
      <c r="Y8" s="1" t="s">
        <v>44</v>
      </c>
      <c r="Z8" s="1" t="s">
        <v>40</v>
      </c>
      <c r="AA8" s="1" t="s">
        <v>41</v>
      </c>
      <c r="AB8" s="1" t="s">
        <v>42</v>
      </c>
      <c r="AC8" s="1" t="s">
        <v>43</v>
      </c>
      <c r="AD8" s="1" t="s">
        <v>44</v>
      </c>
    </row>
    <row r="9" spans="1:30" ht="20.100000000000001" customHeight="1" x14ac:dyDescent="0.3">
      <c r="A9" s="10">
        <v>1</v>
      </c>
      <c r="B9" s="88" t="s">
        <v>18</v>
      </c>
      <c r="C9" s="88"/>
      <c r="D9" s="88"/>
      <c r="E9" s="88"/>
      <c r="F9" s="9">
        <v>46</v>
      </c>
      <c r="G9" s="9">
        <v>9</v>
      </c>
      <c r="H9" s="9">
        <v>51</v>
      </c>
      <c r="I9" s="9">
        <v>67</v>
      </c>
      <c r="J9" s="9">
        <v>11</v>
      </c>
      <c r="K9" s="47">
        <v>1758</v>
      </c>
      <c r="L9" s="47">
        <v>59</v>
      </c>
      <c r="M9" s="47">
        <v>38</v>
      </c>
      <c r="N9" s="47">
        <v>56</v>
      </c>
      <c r="O9" s="47">
        <v>10</v>
      </c>
      <c r="P9" s="47">
        <v>171</v>
      </c>
      <c r="Q9" s="47">
        <v>991</v>
      </c>
      <c r="R9" s="47">
        <v>131</v>
      </c>
      <c r="S9" s="47">
        <v>330</v>
      </c>
      <c r="T9" s="47">
        <v>0</v>
      </c>
      <c r="U9" s="55">
        <v>70678.8</v>
      </c>
      <c r="V9" s="55">
        <v>808.4</v>
      </c>
      <c r="W9" s="55">
        <v>1068</v>
      </c>
      <c r="X9" s="55">
        <v>827.47</v>
      </c>
      <c r="Y9" s="55">
        <v>837</v>
      </c>
      <c r="Z9" s="47">
        <f>[10]Lempuing!$O$23</f>
        <v>68966</v>
      </c>
      <c r="AA9" s="47">
        <f>[10]Lempuing!$O$21</f>
        <v>2254</v>
      </c>
      <c r="AB9" s="47">
        <f>[10]Lempuing!$O$28</f>
        <v>1029</v>
      </c>
      <c r="AC9" s="47">
        <f>[10]Lempuing!$O$33</f>
        <v>1718</v>
      </c>
      <c r="AD9" s="47">
        <f>[10]Lempuing!$O$15</f>
        <v>2690</v>
      </c>
    </row>
    <row r="10" spans="1:30" ht="20.100000000000001" customHeight="1" x14ac:dyDescent="0.3">
      <c r="A10" s="10">
        <v>2</v>
      </c>
      <c r="B10" s="88" t="s">
        <v>17</v>
      </c>
      <c r="C10" s="88"/>
      <c r="D10" s="88"/>
      <c r="E10" s="88"/>
      <c r="F10" s="9">
        <v>5112</v>
      </c>
      <c r="G10" s="9">
        <v>108</v>
      </c>
      <c r="H10" s="9">
        <v>21</v>
      </c>
      <c r="I10" s="9">
        <v>35</v>
      </c>
      <c r="J10" s="9">
        <v>0.1</v>
      </c>
      <c r="K10" s="47">
        <v>1525</v>
      </c>
      <c r="L10" s="47">
        <v>36</v>
      </c>
      <c r="M10" s="47">
        <v>0</v>
      </c>
      <c r="N10" s="47">
        <v>0</v>
      </c>
      <c r="O10" s="47">
        <v>0</v>
      </c>
      <c r="P10" s="47">
        <v>0</v>
      </c>
      <c r="Q10" s="47">
        <v>0</v>
      </c>
      <c r="R10" s="47">
        <v>25</v>
      </c>
      <c r="S10" s="47">
        <v>0</v>
      </c>
      <c r="T10" s="47">
        <v>0</v>
      </c>
      <c r="U10" s="55">
        <v>0</v>
      </c>
      <c r="V10" s="55">
        <v>0</v>
      </c>
      <c r="W10" s="55">
        <v>0</v>
      </c>
      <c r="X10" s="55">
        <v>0</v>
      </c>
      <c r="Y10" s="55">
        <v>0</v>
      </c>
      <c r="Z10" s="47">
        <v>0</v>
      </c>
      <c r="AA10" s="47">
        <v>0</v>
      </c>
      <c r="AB10" s="47">
        <v>0</v>
      </c>
      <c r="AC10" s="47">
        <v>0</v>
      </c>
      <c r="AD10" s="47">
        <v>0</v>
      </c>
    </row>
    <row r="11" spans="1:30" ht="20.100000000000001" customHeight="1" x14ac:dyDescent="0.3">
      <c r="A11" s="10">
        <v>3</v>
      </c>
      <c r="B11" s="88" t="s">
        <v>16</v>
      </c>
      <c r="C11" s="88"/>
      <c r="D11" s="88"/>
      <c r="E11" s="88"/>
      <c r="F11" s="9">
        <v>102</v>
      </c>
      <c r="G11" s="9">
        <v>355</v>
      </c>
      <c r="H11" s="9">
        <v>51</v>
      </c>
      <c r="I11" s="9">
        <v>49</v>
      </c>
      <c r="J11" s="9" t="s">
        <v>59</v>
      </c>
      <c r="K11" s="47">
        <v>358</v>
      </c>
      <c r="L11" s="47">
        <v>132</v>
      </c>
      <c r="M11" s="47">
        <v>65</v>
      </c>
      <c r="N11" s="47">
        <v>356</v>
      </c>
      <c r="O11" s="47">
        <v>2</v>
      </c>
      <c r="P11" s="47">
        <v>0</v>
      </c>
      <c r="Q11" s="47">
        <v>2600</v>
      </c>
      <c r="R11" s="47">
        <v>1005</v>
      </c>
      <c r="S11" s="47">
        <v>1970</v>
      </c>
      <c r="T11" s="47">
        <v>0</v>
      </c>
      <c r="U11" s="55">
        <v>2113.44</v>
      </c>
      <c r="V11" s="55">
        <v>1000</v>
      </c>
      <c r="W11" s="55">
        <v>1219</v>
      </c>
      <c r="X11" s="55">
        <v>210</v>
      </c>
      <c r="Y11" s="55">
        <v>97</v>
      </c>
      <c r="Z11" s="47">
        <f>[10]Mesuji!$O$23</f>
        <v>7008</v>
      </c>
      <c r="AA11" s="47">
        <f>[10]Mesuji!$O$21</f>
        <v>3650</v>
      </c>
      <c r="AB11" s="47">
        <f>[10]Mesuji!$O$28</f>
        <v>1772</v>
      </c>
      <c r="AC11" s="47">
        <f>[10]Mesuji!$O$33</f>
        <v>420</v>
      </c>
      <c r="AD11" s="47">
        <f>[10]Mesuji!$O$15</f>
        <v>246</v>
      </c>
    </row>
    <row r="12" spans="1:30" ht="20.100000000000001" customHeight="1" x14ac:dyDescent="0.3">
      <c r="A12" s="10">
        <v>4</v>
      </c>
      <c r="B12" s="88" t="s">
        <v>15</v>
      </c>
      <c r="C12" s="88"/>
      <c r="D12" s="88"/>
      <c r="E12" s="88"/>
      <c r="F12" s="9">
        <v>8</v>
      </c>
      <c r="G12" s="9" t="s">
        <v>59</v>
      </c>
      <c r="H12" s="9">
        <v>40</v>
      </c>
      <c r="I12" s="9">
        <v>1</v>
      </c>
      <c r="J12" s="9">
        <v>1</v>
      </c>
      <c r="K12" s="47">
        <v>52</v>
      </c>
      <c r="L12" s="47">
        <v>0</v>
      </c>
      <c r="M12" s="47">
        <v>30</v>
      </c>
      <c r="N12" s="47">
        <v>0</v>
      </c>
      <c r="O12" s="47">
        <v>0</v>
      </c>
      <c r="P12" s="47">
        <v>0</v>
      </c>
      <c r="Q12" s="47">
        <v>16</v>
      </c>
      <c r="R12" s="47">
        <v>110</v>
      </c>
      <c r="S12" s="47">
        <v>0</v>
      </c>
      <c r="T12" s="47">
        <v>0</v>
      </c>
      <c r="U12" s="55">
        <v>157.19999999999999</v>
      </c>
      <c r="V12" s="55">
        <v>0</v>
      </c>
      <c r="W12" s="55">
        <v>515</v>
      </c>
      <c r="X12" s="55">
        <v>138</v>
      </c>
      <c r="Y12" s="55">
        <v>125</v>
      </c>
      <c r="Z12" s="47">
        <v>122</v>
      </c>
      <c r="AA12" s="47">
        <v>0</v>
      </c>
      <c r="AB12" s="47">
        <v>164</v>
      </c>
      <c r="AC12" s="47">
        <v>58</v>
      </c>
      <c r="AD12" s="47">
        <v>3</v>
      </c>
    </row>
    <row r="13" spans="1:30" ht="20.100000000000001" customHeight="1" x14ac:dyDescent="0.3">
      <c r="A13" s="10">
        <v>5</v>
      </c>
      <c r="B13" s="88" t="s">
        <v>14</v>
      </c>
      <c r="C13" s="88"/>
      <c r="D13" s="88"/>
      <c r="E13" s="88"/>
      <c r="F13" s="9" t="s">
        <v>59</v>
      </c>
      <c r="G13" s="9" t="s">
        <v>59</v>
      </c>
      <c r="H13" s="9">
        <v>38</v>
      </c>
      <c r="I13" s="9" t="s">
        <v>59</v>
      </c>
      <c r="J13" s="9">
        <v>44</v>
      </c>
      <c r="K13" s="47">
        <v>301</v>
      </c>
      <c r="L13" s="47">
        <v>8</v>
      </c>
      <c r="M13" s="47">
        <v>40</v>
      </c>
      <c r="N13" s="47">
        <v>0</v>
      </c>
      <c r="O13" s="47">
        <v>0</v>
      </c>
      <c r="P13" s="47">
        <v>0</v>
      </c>
      <c r="Q13" s="47">
        <v>45</v>
      </c>
      <c r="R13" s="47">
        <v>200</v>
      </c>
      <c r="S13" s="47">
        <v>0</v>
      </c>
      <c r="T13" s="47">
        <v>0</v>
      </c>
      <c r="U13" s="55">
        <v>1</v>
      </c>
      <c r="V13" s="55">
        <v>0</v>
      </c>
      <c r="W13" s="55">
        <v>0</v>
      </c>
      <c r="X13" s="55">
        <v>1</v>
      </c>
      <c r="Y13" s="55">
        <v>0</v>
      </c>
      <c r="Z13" s="47">
        <v>0</v>
      </c>
      <c r="AA13" s="47">
        <v>0</v>
      </c>
      <c r="AB13" s="47">
        <v>0</v>
      </c>
      <c r="AC13" s="47">
        <v>0</v>
      </c>
      <c r="AD13" s="47">
        <v>0</v>
      </c>
    </row>
    <row r="14" spans="1:30" ht="20.100000000000001" customHeight="1" x14ac:dyDescent="0.3">
      <c r="A14" s="10">
        <v>6</v>
      </c>
      <c r="B14" s="88" t="s">
        <v>13</v>
      </c>
      <c r="C14" s="88"/>
      <c r="D14" s="88"/>
      <c r="E14" s="88"/>
      <c r="F14" s="9">
        <v>174</v>
      </c>
      <c r="G14" s="9">
        <v>2</v>
      </c>
      <c r="H14" s="9">
        <v>5</v>
      </c>
      <c r="I14" s="9">
        <v>22</v>
      </c>
      <c r="J14" s="9">
        <v>0.3</v>
      </c>
      <c r="K14" s="47">
        <v>141</v>
      </c>
      <c r="L14" s="47">
        <v>7</v>
      </c>
      <c r="M14" s="47">
        <v>3</v>
      </c>
      <c r="N14" s="47">
        <v>12</v>
      </c>
      <c r="O14" s="47">
        <v>1</v>
      </c>
      <c r="P14" s="47">
        <v>1362</v>
      </c>
      <c r="Q14" s="47">
        <v>66</v>
      </c>
      <c r="R14" s="47">
        <v>29</v>
      </c>
      <c r="S14" s="47">
        <v>120</v>
      </c>
      <c r="T14" s="47">
        <v>16</v>
      </c>
      <c r="U14" s="55">
        <v>3492</v>
      </c>
      <c r="V14" s="55">
        <v>87</v>
      </c>
      <c r="W14" s="55">
        <v>340.2</v>
      </c>
      <c r="X14" s="55">
        <v>512.4</v>
      </c>
      <c r="Y14" s="55">
        <v>44</v>
      </c>
      <c r="Z14" s="47">
        <v>4609</v>
      </c>
      <c r="AA14" s="47">
        <v>112</v>
      </c>
      <c r="AB14" s="47">
        <v>105</v>
      </c>
      <c r="AC14" s="47">
        <v>640</v>
      </c>
      <c r="AD14" s="47">
        <v>44</v>
      </c>
    </row>
    <row r="15" spans="1:30" ht="20.100000000000001" customHeight="1" x14ac:dyDescent="0.3">
      <c r="A15" s="10">
        <v>7</v>
      </c>
      <c r="B15" s="88" t="s">
        <v>12</v>
      </c>
      <c r="C15" s="88"/>
      <c r="D15" s="88"/>
      <c r="E15" s="88"/>
      <c r="F15" s="9">
        <v>336</v>
      </c>
      <c r="G15" s="9">
        <v>1129</v>
      </c>
      <c r="H15" s="9">
        <v>473</v>
      </c>
      <c r="I15" s="9">
        <v>46</v>
      </c>
      <c r="J15" s="9">
        <v>15</v>
      </c>
      <c r="K15" s="47">
        <v>470</v>
      </c>
      <c r="L15" s="47">
        <v>1851</v>
      </c>
      <c r="M15" s="47">
        <v>470</v>
      </c>
      <c r="N15" s="47">
        <v>51</v>
      </c>
      <c r="O15" s="47">
        <v>25</v>
      </c>
      <c r="P15" s="47">
        <v>57</v>
      </c>
      <c r="Q15" s="47">
        <v>8322</v>
      </c>
      <c r="R15" s="47">
        <v>1447</v>
      </c>
      <c r="S15" s="47">
        <v>0</v>
      </c>
      <c r="T15" s="47">
        <v>0</v>
      </c>
      <c r="U15" s="55">
        <v>318</v>
      </c>
      <c r="V15" s="55">
        <v>11356</v>
      </c>
      <c r="W15" s="55">
        <v>1644</v>
      </c>
      <c r="X15" s="55">
        <v>69</v>
      </c>
      <c r="Y15" s="55">
        <v>156</v>
      </c>
      <c r="Z15" s="47">
        <v>1034</v>
      </c>
      <c r="AA15" s="47">
        <v>13198</v>
      </c>
      <c r="AB15" s="47">
        <v>1542</v>
      </c>
      <c r="AC15" s="47">
        <v>88</v>
      </c>
      <c r="AD15" s="47">
        <f>'[9]tulung selapan'!$O$15</f>
        <v>0</v>
      </c>
    </row>
    <row r="16" spans="1:30" ht="20.100000000000001" customHeight="1" x14ac:dyDescent="0.3">
      <c r="A16" s="10">
        <v>8</v>
      </c>
      <c r="B16" s="88" t="s">
        <v>11</v>
      </c>
      <c r="C16" s="88"/>
      <c r="D16" s="88"/>
      <c r="E16" s="88"/>
      <c r="F16" s="9" t="s">
        <v>59</v>
      </c>
      <c r="G16" s="9">
        <v>111</v>
      </c>
      <c r="H16" s="9">
        <v>5</v>
      </c>
      <c r="I16" s="9">
        <v>6</v>
      </c>
      <c r="J16" s="9" t="s">
        <v>59</v>
      </c>
      <c r="K16" s="47">
        <v>42</v>
      </c>
      <c r="L16" s="47">
        <v>96</v>
      </c>
      <c r="M16" s="47">
        <v>23</v>
      </c>
      <c r="N16" s="47">
        <v>9</v>
      </c>
      <c r="O16" s="47">
        <v>0</v>
      </c>
      <c r="P16" s="47">
        <v>0</v>
      </c>
      <c r="Q16" s="47">
        <v>25</v>
      </c>
      <c r="R16" s="47">
        <v>61</v>
      </c>
      <c r="S16" s="47">
        <v>53</v>
      </c>
      <c r="T16" s="47">
        <v>0</v>
      </c>
      <c r="U16" s="55">
        <v>1440</v>
      </c>
      <c r="V16" s="55">
        <v>6975</v>
      </c>
      <c r="W16" s="55">
        <v>0</v>
      </c>
      <c r="X16" s="55">
        <v>30</v>
      </c>
      <c r="Y16" s="55">
        <v>300</v>
      </c>
      <c r="Z16" s="47">
        <v>0</v>
      </c>
      <c r="AA16" s="47">
        <v>4100</v>
      </c>
      <c r="AB16" s="47">
        <v>0</v>
      </c>
      <c r="AC16" s="47">
        <v>0</v>
      </c>
      <c r="AD16" s="47">
        <v>0</v>
      </c>
    </row>
    <row r="17" spans="1:30" ht="20.100000000000001" customHeight="1" x14ac:dyDescent="0.3">
      <c r="A17" s="10">
        <v>9</v>
      </c>
      <c r="B17" s="88" t="s">
        <v>10</v>
      </c>
      <c r="C17" s="88"/>
      <c r="D17" s="88"/>
      <c r="E17" s="88"/>
      <c r="F17" s="9">
        <v>241</v>
      </c>
      <c r="G17" s="9">
        <v>250</v>
      </c>
      <c r="H17" s="9">
        <v>180</v>
      </c>
      <c r="I17" s="9">
        <v>19</v>
      </c>
      <c r="J17" s="9">
        <v>85</v>
      </c>
      <c r="K17" s="47">
        <v>732</v>
      </c>
      <c r="L17" s="47">
        <v>500</v>
      </c>
      <c r="M17" s="47">
        <v>320</v>
      </c>
      <c r="N17" s="47">
        <v>34</v>
      </c>
      <c r="O17" s="47">
        <v>154</v>
      </c>
      <c r="P17" s="47">
        <v>1680</v>
      </c>
      <c r="Q17" s="47">
        <v>0</v>
      </c>
      <c r="R17" s="47">
        <v>350</v>
      </c>
      <c r="S17" s="47">
        <v>0</v>
      </c>
      <c r="T17" s="47">
        <v>130</v>
      </c>
      <c r="U17" s="55">
        <v>264</v>
      </c>
      <c r="V17" s="55">
        <v>51</v>
      </c>
      <c r="W17" s="55">
        <v>2797</v>
      </c>
      <c r="X17" s="55">
        <v>72</v>
      </c>
      <c r="Y17" s="55">
        <v>125</v>
      </c>
      <c r="Z17" s="47">
        <v>272</v>
      </c>
      <c r="AA17" s="47">
        <v>55</v>
      </c>
      <c r="AB17" s="47">
        <v>6879</v>
      </c>
      <c r="AC17" s="47">
        <v>90</v>
      </c>
      <c r="AD17" s="47">
        <v>176</v>
      </c>
    </row>
    <row r="18" spans="1:30" ht="20.100000000000001" customHeight="1" x14ac:dyDescent="0.3">
      <c r="A18" s="10">
        <v>10</v>
      </c>
      <c r="B18" s="88" t="s">
        <v>9</v>
      </c>
      <c r="C18" s="88"/>
      <c r="D18" s="88"/>
      <c r="E18" s="88"/>
      <c r="F18" s="9" t="s">
        <v>59</v>
      </c>
      <c r="G18" s="9" t="s">
        <v>59</v>
      </c>
      <c r="H18" s="9">
        <v>120</v>
      </c>
      <c r="I18" s="9">
        <v>1212</v>
      </c>
      <c r="J18" s="9" t="s">
        <v>59</v>
      </c>
      <c r="K18" s="47">
        <v>1011</v>
      </c>
      <c r="L18" s="47">
        <v>300</v>
      </c>
      <c r="M18" s="47">
        <v>8</v>
      </c>
      <c r="N18" s="47">
        <v>41</v>
      </c>
      <c r="O18" s="47">
        <v>0</v>
      </c>
      <c r="P18" s="47">
        <v>0</v>
      </c>
      <c r="Q18" s="47">
        <v>0</v>
      </c>
      <c r="R18" s="47">
        <v>3</v>
      </c>
      <c r="S18" s="47">
        <v>0</v>
      </c>
      <c r="T18" s="47">
        <v>0</v>
      </c>
      <c r="U18" s="55">
        <v>1440</v>
      </c>
      <c r="V18" s="55">
        <v>4912.5</v>
      </c>
      <c r="W18" s="55">
        <v>558</v>
      </c>
      <c r="X18" s="55">
        <v>835</v>
      </c>
      <c r="Y18" s="55">
        <v>235</v>
      </c>
      <c r="Z18" s="47">
        <v>1412</v>
      </c>
      <c r="AA18" s="47">
        <v>324</v>
      </c>
      <c r="AB18" s="47">
        <v>4010</v>
      </c>
      <c r="AC18" s="47">
        <v>1084</v>
      </c>
      <c r="AD18" s="47">
        <v>20</v>
      </c>
    </row>
    <row r="19" spans="1:30" ht="20.100000000000001" customHeight="1" x14ac:dyDescent="0.3">
      <c r="A19" s="10">
        <v>11</v>
      </c>
      <c r="B19" s="88" t="s">
        <v>8</v>
      </c>
      <c r="C19" s="88"/>
      <c r="D19" s="88"/>
      <c r="E19" s="88"/>
      <c r="F19" s="9">
        <v>34</v>
      </c>
      <c r="G19" s="9">
        <v>2</v>
      </c>
      <c r="H19" s="9">
        <v>234</v>
      </c>
      <c r="I19" s="9">
        <v>15</v>
      </c>
      <c r="J19" s="9">
        <v>3952</v>
      </c>
      <c r="K19" s="47">
        <v>120</v>
      </c>
      <c r="L19" s="47">
        <v>0</v>
      </c>
      <c r="M19" s="47">
        <v>32</v>
      </c>
      <c r="N19" s="47">
        <v>0</v>
      </c>
      <c r="O19" s="47">
        <v>3</v>
      </c>
      <c r="P19" s="47">
        <v>60</v>
      </c>
      <c r="Q19" s="47">
        <v>0</v>
      </c>
      <c r="R19" s="47">
        <v>750</v>
      </c>
      <c r="S19" s="47">
        <v>0</v>
      </c>
      <c r="T19" s="47">
        <v>0</v>
      </c>
      <c r="U19" s="55">
        <v>42.94</v>
      </c>
      <c r="V19" s="55">
        <v>2430</v>
      </c>
      <c r="W19" s="55">
        <v>7706.8</v>
      </c>
      <c r="X19" s="55">
        <v>2780</v>
      </c>
      <c r="Y19" s="55">
        <v>1871.47</v>
      </c>
      <c r="Z19" s="47">
        <v>0</v>
      </c>
      <c r="AA19" s="47">
        <v>0</v>
      </c>
      <c r="AB19" s="47">
        <v>0</v>
      </c>
      <c r="AC19" s="47">
        <v>0</v>
      </c>
      <c r="AD19" s="47">
        <v>0</v>
      </c>
    </row>
    <row r="20" spans="1:30" ht="20.100000000000001" customHeight="1" x14ac:dyDescent="0.3">
      <c r="A20" s="10">
        <v>12</v>
      </c>
      <c r="B20" s="88" t="s">
        <v>7</v>
      </c>
      <c r="C20" s="88"/>
      <c r="D20" s="88"/>
      <c r="E20" s="88"/>
      <c r="F20" s="9">
        <v>467</v>
      </c>
      <c r="G20" s="9">
        <v>100</v>
      </c>
      <c r="H20" s="9">
        <v>376</v>
      </c>
      <c r="I20" s="9">
        <v>275</v>
      </c>
      <c r="J20" s="9">
        <v>527</v>
      </c>
      <c r="K20" s="47">
        <v>1086</v>
      </c>
      <c r="L20" s="47">
        <v>129</v>
      </c>
      <c r="M20" s="47">
        <v>516</v>
      </c>
      <c r="N20" s="47">
        <v>217</v>
      </c>
      <c r="O20" s="47">
        <v>456</v>
      </c>
      <c r="P20" s="47">
        <v>4670</v>
      </c>
      <c r="Q20" s="47">
        <v>700</v>
      </c>
      <c r="R20" s="47">
        <v>2916</v>
      </c>
      <c r="S20" s="47">
        <v>986</v>
      </c>
      <c r="T20" s="47">
        <v>2836</v>
      </c>
      <c r="U20" s="55">
        <v>0</v>
      </c>
      <c r="V20" s="55">
        <v>0</v>
      </c>
      <c r="W20" s="55">
        <v>0</v>
      </c>
      <c r="X20" s="55">
        <v>0</v>
      </c>
      <c r="Y20" s="55">
        <v>0</v>
      </c>
      <c r="Z20" s="47">
        <v>0</v>
      </c>
      <c r="AA20" s="47">
        <v>0</v>
      </c>
      <c r="AB20" s="47">
        <v>0</v>
      </c>
      <c r="AC20" s="47">
        <v>0</v>
      </c>
      <c r="AD20" s="47">
        <v>0</v>
      </c>
    </row>
    <row r="21" spans="1:30" ht="20.100000000000001" customHeight="1" x14ac:dyDescent="0.3">
      <c r="A21" s="10">
        <v>13</v>
      </c>
      <c r="B21" s="88" t="s">
        <v>6</v>
      </c>
      <c r="C21" s="88"/>
      <c r="D21" s="88"/>
      <c r="E21" s="88"/>
      <c r="F21" s="9">
        <v>535</v>
      </c>
      <c r="G21" s="9">
        <v>25</v>
      </c>
      <c r="H21" s="9">
        <v>270</v>
      </c>
      <c r="I21" s="9">
        <v>94</v>
      </c>
      <c r="J21" s="9">
        <v>800</v>
      </c>
      <c r="K21" s="47">
        <v>1379</v>
      </c>
      <c r="L21" s="47">
        <v>0</v>
      </c>
      <c r="M21" s="47">
        <v>231</v>
      </c>
      <c r="N21" s="47">
        <v>0</v>
      </c>
      <c r="O21" s="47">
        <v>0</v>
      </c>
      <c r="P21" s="47">
        <v>10188</v>
      </c>
      <c r="Q21" s="47">
        <v>0</v>
      </c>
      <c r="R21" s="47">
        <v>2256</v>
      </c>
      <c r="S21" s="47">
        <v>0</v>
      </c>
      <c r="T21" s="47">
        <v>0</v>
      </c>
      <c r="U21" s="55">
        <v>0</v>
      </c>
      <c r="V21" s="55">
        <v>0</v>
      </c>
      <c r="W21" s="55">
        <v>1.5</v>
      </c>
      <c r="X21" s="55">
        <v>0</v>
      </c>
      <c r="Y21" s="55">
        <v>0</v>
      </c>
      <c r="Z21" s="47">
        <v>0</v>
      </c>
      <c r="AA21" s="47">
        <v>0</v>
      </c>
      <c r="AB21" s="47">
        <v>1</v>
      </c>
      <c r="AC21" s="47">
        <v>0</v>
      </c>
      <c r="AD21" s="47">
        <v>0</v>
      </c>
    </row>
    <row r="22" spans="1:30" ht="20.100000000000001" customHeight="1" x14ac:dyDescent="0.3">
      <c r="A22" s="10">
        <v>14</v>
      </c>
      <c r="B22" s="88" t="s">
        <v>5</v>
      </c>
      <c r="C22" s="88"/>
      <c r="D22" s="88"/>
      <c r="E22" s="88"/>
      <c r="F22" s="9">
        <v>99</v>
      </c>
      <c r="G22" s="9">
        <v>19</v>
      </c>
      <c r="H22" s="9">
        <v>23</v>
      </c>
      <c r="I22" s="9">
        <v>31</v>
      </c>
      <c r="J22" s="9">
        <v>524</v>
      </c>
      <c r="K22" s="47">
        <v>325</v>
      </c>
      <c r="L22" s="47">
        <v>10</v>
      </c>
      <c r="M22" s="47">
        <v>44</v>
      </c>
      <c r="N22" s="47">
        <v>22</v>
      </c>
      <c r="O22" s="47">
        <v>653</v>
      </c>
      <c r="P22" s="47">
        <v>500</v>
      </c>
      <c r="Q22" s="47">
        <v>43</v>
      </c>
      <c r="R22" s="47">
        <v>97</v>
      </c>
      <c r="S22" s="47">
        <v>0</v>
      </c>
      <c r="T22" s="47">
        <v>1187</v>
      </c>
      <c r="U22" s="55">
        <v>71</v>
      </c>
      <c r="V22" s="55">
        <v>36</v>
      </c>
      <c r="W22" s="55">
        <v>93</v>
      </c>
      <c r="X22" s="55">
        <v>6</v>
      </c>
      <c r="Y22" s="55">
        <v>10000</v>
      </c>
      <c r="Z22" s="47">
        <v>1600</v>
      </c>
      <c r="AA22" s="47">
        <v>45</v>
      </c>
      <c r="AB22" s="47">
        <v>108</v>
      </c>
      <c r="AC22" s="47">
        <v>0</v>
      </c>
      <c r="AD22" s="47">
        <v>0</v>
      </c>
    </row>
    <row r="23" spans="1:30" ht="20.100000000000001" customHeight="1" x14ac:dyDescent="0.3">
      <c r="A23" s="10">
        <v>15</v>
      </c>
      <c r="B23" s="88" t="s">
        <v>4</v>
      </c>
      <c r="C23" s="88"/>
      <c r="D23" s="88"/>
      <c r="E23" s="88"/>
      <c r="F23" s="9">
        <v>26</v>
      </c>
      <c r="G23" s="9" t="s">
        <v>59</v>
      </c>
      <c r="H23" s="9">
        <v>11</v>
      </c>
      <c r="I23" s="9">
        <v>1</v>
      </c>
      <c r="J23" s="9">
        <v>18</v>
      </c>
      <c r="K23" s="47">
        <v>84</v>
      </c>
      <c r="L23" s="47">
        <v>0</v>
      </c>
      <c r="M23" s="47">
        <v>6</v>
      </c>
      <c r="N23" s="47">
        <v>0</v>
      </c>
      <c r="O23" s="47">
        <v>5</v>
      </c>
      <c r="P23" s="47">
        <v>360</v>
      </c>
      <c r="Q23" s="47">
        <v>0</v>
      </c>
      <c r="R23" s="47">
        <v>60</v>
      </c>
      <c r="S23" s="47">
        <v>0</v>
      </c>
      <c r="T23" s="47">
        <v>100</v>
      </c>
      <c r="U23" s="55">
        <v>0</v>
      </c>
      <c r="V23" s="55">
        <v>0</v>
      </c>
      <c r="W23" s="55">
        <v>0</v>
      </c>
      <c r="X23" s="55">
        <v>0</v>
      </c>
      <c r="Y23" s="55">
        <v>0</v>
      </c>
      <c r="Z23" s="47">
        <v>0</v>
      </c>
      <c r="AA23" s="47">
        <v>0</v>
      </c>
      <c r="AB23" s="47">
        <v>0</v>
      </c>
      <c r="AC23" s="47">
        <v>0</v>
      </c>
      <c r="AD23" s="47">
        <v>0</v>
      </c>
    </row>
    <row r="24" spans="1:30" ht="20.100000000000001" customHeight="1" x14ac:dyDescent="0.3">
      <c r="A24" s="10">
        <v>16</v>
      </c>
      <c r="B24" s="88" t="s">
        <v>3</v>
      </c>
      <c r="C24" s="88"/>
      <c r="D24" s="88"/>
      <c r="E24" s="88"/>
      <c r="F24" s="9">
        <v>75</v>
      </c>
      <c r="G24" s="9" t="s">
        <v>59</v>
      </c>
      <c r="H24" s="9">
        <v>55</v>
      </c>
      <c r="I24" s="9">
        <v>3</v>
      </c>
      <c r="J24" s="9" t="s">
        <v>59</v>
      </c>
      <c r="K24" s="47">
        <v>62</v>
      </c>
      <c r="L24" s="47">
        <v>0</v>
      </c>
      <c r="M24" s="47">
        <v>59</v>
      </c>
      <c r="N24" s="47">
        <v>54</v>
      </c>
      <c r="O24" s="47">
        <v>0</v>
      </c>
      <c r="P24" s="47">
        <v>0</v>
      </c>
      <c r="Q24" s="47">
        <v>0</v>
      </c>
      <c r="R24" s="47">
        <v>715</v>
      </c>
      <c r="S24" s="47">
        <v>0</v>
      </c>
      <c r="T24" s="47">
        <v>0</v>
      </c>
      <c r="U24" s="55">
        <v>78.5</v>
      </c>
      <c r="V24" s="55">
        <v>0</v>
      </c>
      <c r="W24" s="55">
        <v>186.63</v>
      </c>
      <c r="X24" s="55">
        <v>93.75</v>
      </c>
      <c r="Y24" s="55">
        <v>24.5</v>
      </c>
      <c r="Z24" s="54">
        <v>0</v>
      </c>
      <c r="AA24" s="54">
        <f>[10]Pampangan!$O$21</f>
        <v>1120</v>
      </c>
      <c r="AB24" s="54">
        <f>[10]Pampangan!$O$28</f>
        <v>267</v>
      </c>
      <c r="AC24" s="54">
        <f>[10]Pampangan!$O$33</f>
        <v>96.79</v>
      </c>
      <c r="AD24" s="54">
        <f>[10]Pampangan!$O$15</f>
        <v>265</v>
      </c>
    </row>
    <row r="25" spans="1:30" ht="20.100000000000001" customHeight="1" x14ac:dyDescent="0.3">
      <c r="A25" s="10">
        <v>17</v>
      </c>
      <c r="B25" s="88" t="s">
        <v>2</v>
      </c>
      <c r="C25" s="88"/>
      <c r="D25" s="88"/>
      <c r="E25" s="88"/>
      <c r="F25" s="9" t="s">
        <v>59</v>
      </c>
      <c r="G25" s="9" t="s">
        <v>59</v>
      </c>
      <c r="H25" s="9" t="s">
        <v>59</v>
      </c>
      <c r="I25" s="9" t="s">
        <v>59</v>
      </c>
      <c r="J25" s="9" t="s">
        <v>59</v>
      </c>
      <c r="K25" s="47">
        <v>70</v>
      </c>
      <c r="L25" s="47">
        <v>0</v>
      </c>
      <c r="M25" s="47">
        <v>1</v>
      </c>
      <c r="N25" s="47">
        <v>0</v>
      </c>
      <c r="O25" s="47">
        <v>0</v>
      </c>
      <c r="P25" s="47">
        <v>0</v>
      </c>
      <c r="Q25" s="47">
        <v>0</v>
      </c>
      <c r="R25" s="47">
        <v>26</v>
      </c>
      <c r="S25" s="47">
        <v>0</v>
      </c>
      <c r="T25" s="47">
        <v>0</v>
      </c>
      <c r="U25" s="55">
        <v>0</v>
      </c>
      <c r="V25" s="55">
        <v>0</v>
      </c>
      <c r="W25" s="55">
        <v>0</v>
      </c>
      <c r="X25" s="55">
        <v>0</v>
      </c>
      <c r="Y25" s="55">
        <v>0</v>
      </c>
      <c r="Z25" s="47">
        <v>0</v>
      </c>
      <c r="AA25" s="47">
        <v>0</v>
      </c>
      <c r="AB25" s="47">
        <v>0</v>
      </c>
      <c r="AC25" s="47">
        <v>0</v>
      </c>
      <c r="AD25" s="54" t="s">
        <v>89</v>
      </c>
    </row>
    <row r="26" spans="1:30" ht="20.100000000000001" customHeight="1" x14ac:dyDescent="0.3">
      <c r="A26" s="10">
        <v>18</v>
      </c>
      <c r="B26" s="88" t="s">
        <v>1</v>
      </c>
      <c r="C26" s="88"/>
      <c r="D26" s="88"/>
      <c r="E26" s="88"/>
      <c r="F26" s="9">
        <v>424</v>
      </c>
      <c r="G26" s="9">
        <v>11064</v>
      </c>
      <c r="H26" s="9">
        <v>39</v>
      </c>
      <c r="I26" s="9">
        <v>12</v>
      </c>
      <c r="J26" s="9" t="s">
        <v>59</v>
      </c>
      <c r="K26" s="47">
        <v>142</v>
      </c>
      <c r="L26" s="47">
        <v>50</v>
      </c>
      <c r="M26" s="47">
        <v>31</v>
      </c>
      <c r="N26" s="47">
        <v>16</v>
      </c>
      <c r="O26" s="47">
        <v>2</v>
      </c>
      <c r="P26" s="47">
        <v>128</v>
      </c>
      <c r="Q26" s="47">
        <v>1002</v>
      </c>
      <c r="R26" s="47">
        <v>114</v>
      </c>
      <c r="S26" s="47">
        <v>0</v>
      </c>
      <c r="T26" s="47">
        <v>0</v>
      </c>
      <c r="U26" s="55">
        <v>0</v>
      </c>
      <c r="V26" s="55">
        <v>0</v>
      </c>
      <c r="W26" s="55">
        <v>0</v>
      </c>
      <c r="X26" s="55">
        <v>0</v>
      </c>
      <c r="Y26" s="55">
        <v>0</v>
      </c>
      <c r="Z26" s="54">
        <f>'[10]Air Sugihan'!$O$23</f>
        <v>866</v>
      </c>
      <c r="AA26" s="54">
        <f>'[10]Air Sugihan'!$O$21</f>
        <v>3771</v>
      </c>
      <c r="AB26" s="47">
        <v>0</v>
      </c>
      <c r="AC26" s="54">
        <f>'[10]Air Sugihan'!$O$33</f>
        <v>1374</v>
      </c>
      <c r="AD26" s="54">
        <f>'[10]Air Sugihan'!$O$15</f>
        <v>49</v>
      </c>
    </row>
    <row r="27" spans="1:30" ht="20.100000000000001" customHeight="1" x14ac:dyDescent="0.3">
      <c r="A27" s="89" t="s">
        <v>0</v>
      </c>
      <c r="B27" s="89"/>
      <c r="C27" s="89"/>
      <c r="D27" s="89"/>
      <c r="E27" s="89"/>
      <c r="F27" s="9">
        <f t="shared" ref="F27:T27" si="0">SUM(F9:F26)</f>
        <v>7679</v>
      </c>
      <c r="G27" s="9">
        <f t="shared" si="0"/>
        <v>13174</v>
      </c>
      <c r="H27" s="9">
        <f t="shared" si="0"/>
        <v>1992</v>
      </c>
      <c r="I27" s="9">
        <f t="shared" si="0"/>
        <v>1888</v>
      </c>
      <c r="J27" s="9">
        <f t="shared" si="0"/>
        <v>5977.4</v>
      </c>
      <c r="K27" s="9">
        <f t="shared" si="0"/>
        <v>9658</v>
      </c>
      <c r="L27" s="9">
        <f t="shared" si="0"/>
        <v>3178</v>
      </c>
      <c r="M27" s="9">
        <f t="shared" si="0"/>
        <v>1917</v>
      </c>
      <c r="N27" s="9">
        <f t="shared" si="0"/>
        <v>868</v>
      </c>
      <c r="O27" s="9">
        <f t="shared" si="0"/>
        <v>1311</v>
      </c>
      <c r="P27" s="9">
        <f t="shared" si="0"/>
        <v>19176</v>
      </c>
      <c r="Q27" s="9">
        <f t="shared" si="0"/>
        <v>13810</v>
      </c>
      <c r="R27" s="9">
        <f t="shared" si="0"/>
        <v>10295</v>
      </c>
      <c r="S27" s="9">
        <f t="shared" si="0"/>
        <v>3459</v>
      </c>
      <c r="T27" s="9">
        <f t="shared" si="0"/>
        <v>4269</v>
      </c>
      <c r="U27" s="55">
        <f>SUM(U9:U26)</f>
        <v>80096.88</v>
      </c>
      <c r="V27" s="55">
        <f>SUM(V9:V26)</f>
        <v>27655.9</v>
      </c>
      <c r="W27" s="55">
        <f>SUM(W9:W26)</f>
        <v>16129.13</v>
      </c>
      <c r="X27" s="55">
        <f>SUM(X9:X26)</f>
        <v>5574.62</v>
      </c>
      <c r="Y27" s="55">
        <f>SUM(Y9:Y26)</f>
        <v>13814.970000000001</v>
      </c>
      <c r="Z27" s="55">
        <f>SUM(Z9:Z23)</f>
        <v>85023</v>
      </c>
      <c r="AA27" s="55">
        <f>SUM(AA9:AA23)</f>
        <v>23738</v>
      </c>
      <c r="AB27" s="55">
        <f>SUM(AB9:AB23)</f>
        <v>15610</v>
      </c>
      <c r="AC27" s="55">
        <f>SUM(AC9:AC23)</f>
        <v>4098</v>
      </c>
      <c r="AD27" s="55">
        <f>SUM(AD9:AD23)</f>
        <v>3179</v>
      </c>
    </row>
    <row r="28" spans="1:30" s="34" customFormat="1" ht="15" x14ac:dyDescent="0.25">
      <c r="A28" s="14" t="s">
        <v>86</v>
      </c>
      <c r="B28" s="7"/>
      <c r="C28" s="7"/>
      <c r="D28" s="7"/>
      <c r="E28" s="7"/>
      <c r="F28" s="11"/>
      <c r="G28" s="11"/>
      <c r="H28" s="11"/>
      <c r="I28" s="11"/>
      <c r="J28" s="11"/>
      <c r="K28" s="11"/>
    </row>
    <row r="29" spans="1:30" x14ac:dyDescent="0.3">
      <c r="P29" s="15"/>
      <c r="U29" s="15"/>
    </row>
    <row r="30" spans="1:30" x14ac:dyDescent="0.3">
      <c r="K30" s="5"/>
    </row>
    <row r="31" spans="1:30" x14ac:dyDescent="0.3">
      <c r="K31" s="5"/>
    </row>
    <row r="32" spans="1:30" x14ac:dyDescent="0.3">
      <c r="K32" s="5"/>
    </row>
    <row r="33" spans="11:11" x14ac:dyDescent="0.3">
      <c r="K33" s="5"/>
    </row>
    <row r="34" spans="11:11" x14ac:dyDescent="0.3">
      <c r="K34" s="5"/>
    </row>
    <row r="35" spans="11:11" x14ac:dyDescent="0.3">
      <c r="K35" s="5"/>
    </row>
    <row r="36" spans="11:11" x14ac:dyDescent="0.3">
      <c r="K36" s="5"/>
    </row>
    <row r="37" spans="11:11" x14ac:dyDescent="0.3">
      <c r="K37" s="5"/>
    </row>
    <row r="38" spans="11:11" x14ac:dyDescent="0.3">
      <c r="K38" s="5"/>
    </row>
    <row r="39" spans="11:11" x14ac:dyDescent="0.3">
      <c r="K39" s="5"/>
    </row>
    <row r="40" spans="11:11" x14ac:dyDescent="0.3">
      <c r="K40" s="5"/>
    </row>
    <row r="41" spans="11:11" x14ac:dyDescent="0.3">
      <c r="K41" s="5"/>
    </row>
    <row r="42" spans="11:11" x14ac:dyDescent="0.3">
      <c r="K42" s="5"/>
    </row>
    <row r="43" spans="11:11" x14ac:dyDescent="0.3">
      <c r="K43" s="5"/>
    </row>
    <row r="44" spans="11:11" x14ac:dyDescent="0.3">
      <c r="K44" s="5"/>
    </row>
    <row r="45" spans="11:11" x14ac:dyDescent="0.3">
      <c r="K45" s="5"/>
    </row>
    <row r="46" spans="11:11" x14ac:dyDescent="0.3">
      <c r="K46" s="5"/>
    </row>
    <row r="47" spans="11:11" x14ac:dyDescent="0.3">
      <c r="K47" s="5"/>
    </row>
  </sheetData>
  <mergeCells count="30">
    <mergeCell ref="U7:Y7"/>
    <mergeCell ref="Z7:AD7"/>
    <mergeCell ref="A6:A8"/>
    <mergeCell ref="B6:E8"/>
    <mergeCell ref="F7:J7"/>
    <mergeCell ref="K7:O7"/>
    <mergeCell ref="P7:T7"/>
    <mergeCell ref="A2:AD2"/>
    <mergeCell ref="B20:E20"/>
    <mergeCell ref="B9:E9"/>
    <mergeCell ref="B10:E10"/>
    <mergeCell ref="B11:E11"/>
    <mergeCell ref="B12:E12"/>
    <mergeCell ref="B13:E13"/>
    <mergeCell ref="B14:E14"/>
    <mergeCell ref="B15:E15"/>
    <mergeCell ref="B16:E16"/>
    <mergeCell ref="B17:E17"/>
    <mergeCell ref="B18:E18"/>
    <mergeCell ref="B19:E19"/>
    <mergeCell ref="A3:AD3"/>
    <mergeCell ref="A4:AD4"/>
    <mergeCell ref="F6:AD6"/>
    <mergeCell ref="A27:E27"/>
    <mergeCell ref="B21:E21"/>
    <mergeCell ref="B22:E22"/>
    <mergeCell ref="B23:E23"/>
    <mergeCell ref="B24:E24"/>
    <mergeCell ref="B25:E25"/>
    <mergeCell ref="B26:E26"/>
  </mergeCells>
  <printOptions horizontalCentered="1" verticalCentered="1"/>
  <pageMargins left="0.7" right="0.25" top="0.75" bottom="0.75" header="0.3" footer="0.3"/>
  <pageSetup paperSize="9" scale="86" orientation="landscape" horizontalDpi="4294967293" r:id="rId1"/>
  <headerFooter>
    <oddFooter>&amp;R&amp;"Arial,Regular"&amp;12VI - 20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AD30"/>
  <sheetViews>
    <sheetView view="pageBreakPreview" zoomScale="70" zoomScaleNormal="87" zoomScaleSheetLayoutView="70" workbookViewId="0">
      <selection sqref="A1:AD27"/>
    </sheetView>
  </sheetViews>
  <sheetFormatPr defaultRowHeight="14.4" x14ac:dyDescent="0.3"/>
  <cols>
    <col min="1" max="1" width="4.5546875" customWidth="1"/>
    <col min="2" max="2" width="9.21875" customWidth="1"/>
    <col min="3" max="3" width="1.44140625" customWidth="1"/>
    <col min="4" max="4" width="6.77734375" customWidth="1"/>
    <col min="5" max="5" width="5.5546875" customWidth="1"/>
    <col min="6" max="9" width="8.77734375" hidden="1" customWidth="1"/>
    <col min="10" max="10" width="9.44140625" hidden="1" customWidth="1"/>
    <col min="11" max="15" width="8.77734375" hidden="1" customWidth="1"/>
    <col min="16" max="19" width="8.77734375" customWidth="1"/>
    <col min="20" max="20" width="9.44140625" customWidth="1"/>
    <col min="21" max="21" width="10" customWidth="1"/>
    <col min="22" max="23" width="8.77734375" customWidth="1"/>
    <col min="24" max="24" width="9" customWidth="1"/>
    <col min="25" max="25" width="10.21875" customWidth="1"/>
    <col min="26" max="29" width="8.77734375" customWidth="1"/>
    <col min="30" max="30" width="9.44140625" customWidth="1"/>
  </cols>
  <sheetData>
    <row r="1" spans="1:30" ht="15.75" customHeight="1" x14ac:dyDescent="0.3">
      <c r="A1" s="79" t="s">
        <v>84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  <c r="AA1" s="79"/>
      <c r="AB1" s="79"/>
      <c r="AC1" s="79"/>
      <c r="AD1" s="79"/>
    </row>
    <row r="2" spans="1:30" ht="15.6" x14ac:dyDescent="0.3">
      <c r="A2" s="79" t="s">
        <v>93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79"/>
    </row>
    <row r="3" spans="1:30" ht="15.6" x14ac:dyDescent="0.3">
      <c r="A3" s="79" t="s">
        <v>88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79"/>
      <c r="AD3" s="79"/>
    </row>
    <row r="4" spans="1:30" x14ac:dyDescent="0.3">
      <c r="A4" s="91"/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</row>
    <row r="5" spans="1:30" ht="19.5" customHeight="1" x14ac:dyDescent="0.3">
      <c r="A5" s="89" t="s">
        <v>20</v>
      </c>
      <c r="B5" s="89" t="s">
        <v>61</v>
      </c>
      <c r="C5" s="89"/>
      <c r="D5" s="89"/>
      <c r="E5" s="89"/>
      <c r="F5" s="89" t="s">
        <v>19</v>
      </c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89"/>
      <c r="U5" s="89"/>
      <c r="V5" s="89"/>
      <c r="W5" s="89"/>
      <c r="X5" s="89"/>
      <c r="Y5" s="89"/>
      <c r="Z5" s="89"/>
      <c r="AA5" s="89"/>
      <c r="AB5" s="89"/>
      <c r="AC5" s="89"/>
      <c r="AD5" s="89"/>
    </row>
    <row r="6" spans="1:30" ht="19.5" customHeight="1" x14ac:dyDescent="0.3">
      <c r="A6" s="89"/>
      <c r="B6" s="89"/>
      <c r="C6" s="89"/>
      <c r="D6" s="89"/>
      <c r="E6" s="89"/>
      <c r="F6" s="89">
        <v>2018</v>
      </c>
      <c r="G6" s="89"/>
      <c r="H6" s="89"/>
      <c r="I6" s="89"/>
      <c r="J6" s="89"/>
      <c r="K6" s="89">
        <v>2019</v>
      </c>
      <c r="L6" s="89"/>
      <c r="M6" s="89"/>
      <c r="N6" s="89"/>
      <c r="O6" s="89"/>
      <c r="P6" s="89">
        <v>2020</v>
      </c>
      <c r="Q6" s="89"/>
      <c r="R6" s="89"/>
      <c r="S6" s="89"/>
      <c r="T6" s="89"/>
      <c r="U6" s="89">
        <v>2021</v>
      </c>
      <c r="V6" s="89"/>
      <c r="W6" s="89"/>
      <c r="X6" s="89"/>
      <c r="Y6" s="89"/>
      <c r="Z6" s="89">
        <v>2022</v>
      </c>
      <c r="AA6" s="89"/>
      <c r="AB6" s="89"/>
      <c r="AC6" s="89"/>
      <c r="AD6" s="89"/>
    </row>
    <row r="7" spans="1:30" ht="73.5" customHeight="1" x14ac:dyDescent="0.3">
      <c r="A7" s="89"/>
      <c r="B7" s="89"/>
      <c r="C7" s="89"/>
      <c r="D7" s="89"/>
      <c r="E7" s="89"/>
      <c r="F7" s="1" t="s">
        <v>45</v>
      </c>
      <c r="G7" s="1" t="s">
        <v>49</v>
      </c>
      <c r="H7" s="1" t="s">
        <v>46</v>
      </c>
      <c r="I7" s="1" t="s">
        <v>47</v>
      </c>
      <c r="J7" s="1" t="s">
        <v>48</v>
      </c>
      <c r="K7" s="1" t="s">
        <v>45</v>
      </c>
      <c r="L7" s="1" t="s">
        <v>49</v>
      </c>
      <c r="M7" s="1" t="s">
        <v>46</v>
      </c>
      <c r="N7" s="1" t="s">
        <v>47</v>
      </c>
      <c r="O7" s="1" t="s">
        <v>48</v>
      </c>
      <c r="P7" s="1" t="s">
        <v>45</v>
      </c>
      <c r="Q7" s="1" t="s">
        <v>49</v>
      </c>
      <c r="R7" s="1" t="s">
        <v>46</v>
      </c>
      <c r="S7" s="1" t="s">
        <v>47</v>
      </c>
      <c r="T7" s="1" t="s">
        <v>48</v>
      </c>
      <c r="U7" s="1" t="s">
        <v>45</v>
      </c>
      <c r="V7" s="1" t="s">
        <v>49</v>
      </c>
      <c r="W7" s="1" t="s">
        <v>46</v>
      </c>
      <c r="X7" s="1" t="s">
        <v>47</v>
      </c>
      <c r="Y7" s="1" t="s">
        <v>48</v>
      </c>
      <c r="Z7" s="1" t="s">
        <v>45</v>
      </c>
      <c r="AA7" s="1" t="s">
        <v>49</v>
      </c>
      <c r="AB7" s="1" t="s">
        <v>46</v>
      </c>
      <c r="AC7" s="1" t="s">
        <v>47</v>
      </c>
      <c r="AD7" s="1" t="s">
        <v>48</v>
      </c>
    </row>
    <row r="8" spans="1:30" ht="20.100000000000001" customHeight="1" x14ac:dyDescent="0.3">
      <c r="A8" s="10">
        <v>1</v>
      </c>
      <c r="B8" s="88" t="s">
        <v>18</v>
      </c>
      <c r="C8" s="88"/>
      <c r="D8" s="88"/>
      <c r="E8" s="88"/>
      <c r="F8" s="75"/>
      <c r="G8" s="75"/>
      <c r="H8" s="75"/>
      <c r="I8" s="75"/>
      <c r="J8" s="75"/>
      <c r="K8" s="75"/>
      <c r="L8" s="75"/>
      <c r="M8" s="75"/>
      <c r="N8" s="75"/>
      <c r="O8" s="75"/>
      <c r="P8" s="76">
        <v>12</v>
      </c>
      <c r="Q8" s="76">
        <v>618</v>
      </c>
      <c r="R8" s="76">
        <v>431</v>
      </c>
      <c r="S8" s="76">
        <v>326</v>
      </c>
      <c r="T8" s="76">
        <v>6350</v>
      </c>
      <c r="U8" s="76">
        <v>33</v>
      </c>
      <c r="V8" s="76">
        <v>936</v>
      </c>
      <c r="W8" s="76">
        <v>668</v>
      </c>
      <c r="X8" s="76">
        <v>5752</v>
      </c>
      <c r="Y8" s="76">
        <v>9834</v>
      </c>
      <c r="Z8" s="76">
        <f>[10]Lempuing!$N$14</f>
        <v>40</v>
      </c>
      <c r="AA8" s="76">
        <v>936</v>
      </c>
      <c r="AB8" s="76">
        <v>660</v>
      </c>
      <c r="AC8" s="76">
        <v>5752</v>
      </c>
      <c r="AD8" s="76">
        <f>[10]Lempuing!$N$30</f>
        <v>3501</v>
      </c>
    </row>
    <row r="9" spans="1:30" ht="20.100000000000001" customHeight="1" x14ac:dyDescent="0.3">
      <c r="A9" s="10">
        <v>2</v>
      </c>
      <c r="B9" s="88" t="s">
        <v>17</v>
      </c>
      <c r="C9" s="88"/>
      <c r="D9" s="88"/>
      <c r="E9" s="88"/>
      <c r="F9" s="75"/>
      <c r="G9" s="75"/>
      <c r="H9" s="75"/>
      <c r="I9" s="75"/>
      <c r="J9" s="75"/>
      <c r="K9" s="75"/>
      <c r="L9" s="75"/>
      <c r="M9" s="75"/>
      <c r="N9" s="75"/>
      <c r="O9" s="75"/>
      <c r="P9" s="76">
        <v>0</v>
      </c>
      <c r="Q9" s="76">
        <v>0</v>
      </c>
      <c r="R9" s="76">
        <v>40</v>
      </c>
      <c r="S9" s="76">
        <v>0</v>
      </c>
      <c r="T9" s="76">
        <v>805</v>
      </c>
      <c r="U9" s="76">
        <v>0</v>
      </c>
      <c r="V9" s="76">
        <v>0</v>
      </c>
      <c r="W9" s="76">
        <v>0</v>
      </c>
      <c r="X9" s="76">
        <v>0</v>
      </c>
      <c r="Y9" s="76">
        <v>0</v>
      </c>
      <c r="Z9" s="76">
        <v>0</v>
      </c>
      <c r="AA9" s="76">
        <v>0</v>
      </c>
      <c r="AB9" s="76">
        <v>0</v>
      </c>
      <c r="AC9" s="76">
        <v>0</v>
      </c>
      <c r="AD9" s="76">
        <v>0</v>
      </c>
    </row>
    <row r="10" spans="1:30" ht="20.100000000000001" customHeight="1" x14ac:dyDescent="0.3">
      <c r="A10" s="10">
        <v>3</v>
      </c>
      <c r="B10" s="88" t="s">
        <v>16</v>
      </c>
      <c r="C10" s="88"/>
      <c r="D10" s="88"/>
      <c r="E10" s="88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6">
        <v>0</v>
      </c>
      <c r="Q10" s="76">
        <v>500</v>
      </c>
      <c r="R10" s="76">
        <v>175</v>
      </c>
      <c r="S10" s="76">
        <v>700</v>
      </c>
      <c r="T10" s="76">
        <v>550</v>
      </c>
      <c r="U10" s="76">
        <v>0</v>
      </c>
      <c r="V10" s="76">
        <v>800</v>
      </c>
      <c r="W10" s="76">
        <v>55</v>
      </c>
      <c r="X10" s="76">
        <v>2000</v>
      </c>
      <c r="Y10" s="76">
        <v>1081</v>
      </c>
      <c r="Z10" s="76">
        <v>0</v>
      </c>
      <c r="AA10" s="76">
        <v>549</v>
      </c>
      <c r="AB10" s="76">
        <v>123</v>
      </c>
      <c r="AC10" s="76">
        <v>2000</v>
      </c>
      <c r="AD10" s="76">
        <f>[10]Mesuji!$N$30</f>
        <v>2000</v>
      </c>
    </row>
    <row r="11" spans="1:30" ht="20.100000000000001" customHeight="1" x14ac:dyDescent="0.3">
      <c r="A11" s="10">
        <v>4</v>
      </c>
      <c r="B11" s="88" t="s">
        <v>15</v>
      </c>
      <c r="C11" s="88"/>
      <c r="D11" s="88"/>
      <c r="E11" s="88"/>
      <c r="F11" s="75"/>
      <c r="G11" s="75"/>
      <c r="H11" s="75"/>
      <c r="I11" s="75"/>
      <c r="J11" s="75"/>
      <c r="K11" s="75"/>
      <c r="L11" s="75"/>
      <c r="M11" s="75"/>
      <c r="N11" s="75"/>
      <c r="O11" s="75"/>
      <c r="P11" s="76">
        <v>0</v>
      </c>
      <c r="Q11" s="76">
        <v>20</v>
      </c>
      <c r="R11" s="76">
        <v>20</v>
      </c>
      <c r="S11" s="76">
        <v>50</v>
      </c>
      <c r="T11" s="76">
        <v>300</v>
      </c>
      <c r="U11" s="76">
        <v>0</v>
      </c>
      <c r="V11" s="76">
        <v>43</v>
      </c>
      <c r="W11" s="76">
        <v>38</v>
      </c>
      <c r="X11" s="76">
        <v>67</v>
      </c>
      <c r="Y11" s="76">
        <v>485</v>
      </c>
      <c r="Z11" s="76">
        <v>0</v>
      </c>
      <c r="AA11" s="76">
        <v>51</v>
      </c>
      <c r="AB11" s="76">
        <v>31</v>
      </c>
      <c r="AC11" s="76">
        <v>67</v>
      </c>
      <c r="AD11" s="76">
        <f>'[10]Sungai Menang'!$N$30</f>
        <v>261</v>
      </c>
    </row>
    <row r="12" spans="1:30" ht="20.100000000000001" customHeight="1" x14ac:dyDescent="0.3">
      <c r="A12" s="10">
        <v>5</v>
      </c>
      <c r="B12" s="88" t="s">
        <v>14</v>
      </c>
      <c r="C12" s="88"/>
      <c r="D12" s="88"/>
      <c r="E12" s="88"/>
      <c r="F12" s="75"/>
      <c r="G12" s="75"/>
      <c r="H12" s="75"/>
      <c r="I12" s="75"/>
      <c r="J12" s="75"/>
      <c r="K12" s="75"/>
      <c r="L12" s="75"/>
      <c r="M12" s="75"/>
      <c r="N12" s="75"/>
      <c r="O12" s="75"/>
      <c r="P12" s="76">
        <v>0</v>
      </c>
      <c r="Q12" s="76">
        <v>0</v>
      </c>
      <c r="R12" s="76">
        <v>10</v>
      </c>
      <c r="S12" s="76">
        <v>0</v>
      </c>
      <c r="T12" s="76">
        <v>200</v>
      </c>
      <c r="U12" s="76">
        <v>0</v>
      </c>
      <c r="V12" s="76">
        <v>0</v>
      </c>
      <c r="W12" s="76">
        <v>0</v>
      </c>
      <c r="X12" s="76">
        <v>150</v>
      </c>
      <c r="Y12" s="76">
        <v>0</v>
      </c>
      <c r="Z12" s="76">
        <v>0</v>
      </c>
      <c r="AA12" s="76">
        <v>0</v>
      </c>
      <c r="AB12" s="76">
        <v>0</v>
      </c>
      <c r="AC12" s="76">
        <v>150</v>
      </c>
      <c r="AD12" s="76">
        <f>'[10]Mesuji Makmur'!$N$30</f>
        <v>1000</v>
      </c>
    </row>
    <row r="13" spans="1:30" ht="20.100000000000001" customHeight="1" x14ac:dyDescent="0.3">
      <c r="A13" s="10">
        <v>6</v>
      </c>
      <c r="B13" s="88" t="s">
        <v>13</v>
      </c>
      <c r="C13" s="88"/>
      <c r="D13" s="88"/>
      <c r="E13" s="88"/>
      <c r="F13" s="75"/>
      <c r="G13" s="75"/>
      <c r="H13" s="75"/>
      <c r="I13" s="77"/>
      <c r="J13" s="75"/>
      <c r="K13" s="75"/>
      <c r="L13" s="75"/>
      <c r="M13" s="75"/>
      <c r="N13" s="75"/>
      <c r="O13" s="75"/>
      <c r="P13" s="76">
        <v>0</v>
      </c>
      <c r="Q13" s="76">
        <v>720</v>
      </c>
      <c r="R13" s="76">
        <v>70</v>
      </c>
      <c r="S13" s="76">
        <v>2040</v>
      </c>
      <c r="T13" s="76">
        <v>30280</v>
      </c>
      <c r="U13" s="76">
        <v>0</v>
      </c>
      <c r="V13" s="76">
        <v>720</v>
      </c>
      <c r="W13" s="76">
        <v>78</v>
      </c>
      <c r="X13" s="76">
        <v>1540</v>
      </c>
      <c r="Y13" s="76">
        <v>28380</v>
      </c>
      <c r="Z13" s="76">
        <v>0</v>
      </c>
      <c r="AA13" s="76">
        <v>2500</v>
      </c>
      <c r="AB13" s="76">
        <v>78</v>
      </c>
      <c r="AC13" s="76">
        <v>1540</v>
      </c>
      <c r="AD13" s="76">
        <f>'[10]Mesuji Raya'!$N$30</f>
        <v>28380</v>
      </c>
    </row>
    <row r="14" spans="1:30" ht="20.100000000000001" customHeight="1" x14ac:dyDescent="0.3">
      <c r="A14" s="10">
        <v>7</v>
      </c>
      <c r="B14" s="88" t="s">
        <v>12</v>
      </c>
      <c r="C14" s="88"/>
      <c r="D14" s="88"/>
      <c r="E14" s="88"/>
      <c r="F14" s="75"/>
      <c r="G14" s="75"/>
      <c r="H14" s="75"/>
      <c r="I14" s="77"/>
      <c r="J14" s="75"/>
      <c r="K14" s="75"/>
      <c r="L14" s="75"/>
      <c r="M14" s="75"/>
      <c r="N14" s="75"/>
      <c r="O14" s="75"/>
      <c r="P14" s="76">
        <v>997</v>
      </c>
      <c r="Q14" s="76">
        <v>974</v>
      </c>
      <c r="R14" s="76">
        <v>312</v>
      </c>
      <c r="S14" s="76">
        <v>3143</v>
      </c>
      <c r="T14" s="76">
        <v>25962</v>
      </c>
      <c r="U14" s="76">
        <v>876</v>
      </c>
      <c r="V14" s="76">
        <v>827</v>
      </c>
      <c r="W14" s="76">
        <v>241</v>
      </c>
      <c r="X14" s="76">
        <v>2143</v>
      </c>
      <c r="Y14" s="76">
        <v>21790</v>
      </c>
      <c r="Z14" s="76">
        <f>'[10]Tulung Selapan'!$N$14</f>
        <v>325</v>
      </c>
      <c r="AA14" s="76">
        <v>576</v>
      </c>
      <c r="AB14" s="76">
        <v>247</v>
      </c>
      <c r="AC14" s="76">
        <v>0</v>
      </c>
      <c r="AD14" s="76">
        <f>'[10]Tulung Selapan'!$N$30</f>
        <v>21790</v>
      </c>
    </row>
    <row r="15" spans="1:30" ht="20.100000000000001" customHeight="1" x14ac:dyDescent="0.3">
      <c r="A15" s="10">
        <v>8</v>
      </c>
      <c r="B15" s="88" t="s">
        <v>11</v>
      </c>
      <c r="C15" s="88"/>
      <c r="D15" s="88"/>
      <c r="E15" s="88"/>
      <c r="F15" s="75"/>
      <c r="G15" s="75"/>
      <c r="H15" s="75"/>
      <c r="I15" s="77"/>
      <c r="J15" s="75"/>
      <c r="K15" s="75"/>
      <c r="L15" s="75"/>
      <c r="M15" s="75"/>
      <c r="N15" s="75"/>
      <c r="O15" s="75"/>
      <c r="P15" s="76">
        <v>30</v>
      </c>
      <c r="Q15" s="76">
        <v>50</v>
      </c>
      <c r="R15" s="76">
        <v>0</v>
      </c>
      <c r="S15" s="76">
        <v>0</v>
      </c>
      <c r="T15" s="76">
        <v>513</v>
      </c>
      <c r="U15" s="76">
        <v>340</v>
      </c>
      <c r="V15" s="76">
        <v>60</v>
      </c>
      <c r="W15" s="76">
        <v>0</v>
      </c>
      <c r="X15" s="76">
        <v>0</v>
      </c>
      <c r="Y15" s="76">
        <v>0</v>
      </c>
      <c r="Z15" s="76">
        <f>[10]Cengal!$N$14</f>
        <v>900</v>
      </c>
      <c r="AA15" s="76">
        <v>0</v>
      </c>
      <c r="AB15" s="76">
        <v>0</v>
      </c>
      <c r="AC15" s="76">
        <v>0</v>
      </c>
      <c r="AD15" s="76">
        <v>0</v>
      </c>
    </row>
    <row r="16" spans="1:30" ht="20.100000000000001" customHeight="1" x14ac:dyDescent="0.3">
      <c r="A16" s="10">
        <v>9</v>
      </c>
      <c r="B16" s="88" t="s">
        <v>10</v>
      </c>
      <c r="C16" s="88"/>
      <c r="D16" s="88"/>
      <c r="E16" s="88"/>
      <c r="F16" s="75"/>
      <c r="G16" s="75"/>
      <c r="H16" s="75"/>
      <c r="I16" s="77"/>
      <c r="J16" s="75"/>
      <c r="K16" s="75"/>
      <c r="L16" s="75"/>
      <c r="M16" s="75"/>
      <c r="N16" s="75"/>
      <c r="O16" s="75"/>
      <c r="P16" s="76">
        <v>465</v>
      </c>
      <c r="Q16" s="76">
        <v>120</v>
      </c>
      <c r="R16" s="76">
        <v>250</v>
      </c>
      <c r="S16" s="76">
        <v>60</v>
      </c>
      <c r="T16" s="76">
        <v>1313</v>
      </c>
      <c r="U16" s="76">
        <v>560</v>
      </c>
      <c r="V16" s="76">
        <v>150</v>
      </c>
      <c r="W16" s="76">
        <v>18</v>
      </c>
      <c r="X16" s="76">
        <v>70</v>
      </c>
      <c r="Y16" s="76">
        <v>4240</v>
      </c>
      <c r="Z16" s="76">
        <f>[10]Pedamaran!$N$14</f>
        <v>560</v>
      </c>
      <c r="AA16" s="76">
        <v>125</v>
      </c>
      <c r="AB16" s="76">
        <v>39</v>
      </c>
      <c r="AC16" s="76">
        <v>75</v>
      </c>
      <c r="AD16" s="76">
        <f>[10]Pedamaran!$N$30</f>
        <v>4240</v>
      </c>
    </row>
    <row r="17" spans="1:30" ht="20.100000000000001" customHeight="1" x14ac:dyDescent="0.3">
      <c r="A17" s="10">
        <v>10</v>
      </c>
      <c r="B17" s="88" t="s">
        <v>9</v>
      </c>
      <c r="C17" s="88"/>
      <c r="D17" s="88"/>
      <c r="E17" s="88"/>
      <c r="F17" s="75"/>
      <c r="G17" s="75"/>
      <c r="H17" s="75"/>
      <c r="I17" s="77"/>
      <c r="J17" s="75"/>
      <c r="K17" s="75"/>
      <c r="L17" s="75"/>
      <c r="M17" s="75"/>
      <c r="N17" s="75"/>
      <c r="O17" s="75"/>
      <c r="P17" s="76">
        <v>12</v>
      </c>
      <c r="Q17" s="76">
        <v>136</v>
      </c>
      <c r="R17" s="76">
        <v>80</v>
      </c>
      <c r="S17" s="76">
        <v>55</v>
      </c>
      <c r="T17" s="76">
        <v>270</v>
      </c>
      <c r="U17" s="76">
        <v>16</v>
      </c>
      <c r="V17" s="76">
        <v>127</v>
      </c>
      <c r="W17" s="76">
        <v>100</v>
      </c>
      <c r="X17" s="76">
        <v>317</v>
      </c>
      <c r="Y17" s="76">
        <v>1650</v>
      </c>
      <c r="Z17" s="76">
        <f>[10]Petir!$N$14</f>
        <v>10</v>
      </c>
      <c r="AA17" s="76">
        <v>185</v>
      </c>
      <c r="AB17" s="76">
        <v>91</v>
      </c>
      <c r="AC17" s="76">
        <v>314</v>
      </c>
      <c r="AD17" s="76">
        <f>[10]Petir!$N$30</f>
        <v>1650</v>
      </c>
    </row>
    <row r="18" spans="1:30" ht="20.100000000000001" customHeight="1" x14ac:dyDescent="0.3">
      <c r="A18" s="10">
        <v>11</v>
      </c>
      <c r="B18" s="88" t="s">
        <v>8</v>
      </c>
      <c r="C18" s="88"/>
      <c r="D18" s="88"/>
      <c r="E18" s="88"/>
      <c r="F18" s="75"/>
      <c r="G18" s="75"/>
      <c r="H18" s="75"/>
      <c r="I18" s="77"/>
      <c r="J18" s="75"/>
      <c r="K18" s="75"/>
      <c r="L18" s="75"/>
      <c r="M18" s="75"/>
      <c r="N18" s="75"/>
      <c r="O18" s="75"/>
      <c r="P18" s="76">
        <v>18700</v>
      </c>
      <c r="Q18" s="76">
        <v>70</v>
      </c>
      <c r="R18" s="76">
        <v>10</v>
      </c>
      <c r="S18" s="76">
        <v>300</v>
      </c>
      <c r="T18" s="76">
        <v>3500</v>
      </c>
      <c r="U18" s="76">
        <v>138360</v>
      </c>
      <c r="V18" s="76">
        <v>725</v>
      </c>
      <c r="W18" s="76">
        <v>85</v>
      </c>
      <c r="X18" s="76">
        <v>900</v>
      </c>
      <c r="Y18" s="76">
        <v>60540</v>
      </c>
      <c r="Z18" s="76">
        <v>0</v>
      </c>
      <c r="AA18" s="76">
        <v>0</v>
      </c>
      <c r="AB18" s="76">
        <v>0</v>
      </c>
      <c r="AC18" s="76">
        <v>0</v>
      </c>
      <c r="AD18" s="76">
        <f>'[10]Tj Lubuk'!$N$30</f>
        <v>60540</v>
      </c>
    </row>
    <row r="19" spans="1:30" ht="20.100000000000001" customHeight="1" x14ac:dyDescent="0.3">
      <c r="A19" s="10">
        <v>12</v>
      </c>
      <c r="B19" s="88" t="s">
        <v>7</v>
      </c>
      <c r="C19" s="88"/>
      <c r="D19" s="88"/>
      <c r="E19" s="88"/>
      <c r="F19" s="75"/>
      <c r="G19" s="75"/>
      <c r="H19" s="75"/>
      <c r="I19" s="77"/>
      <c r="J19" s="75"/>
      <c r="K19" s="75"/>
      <c r="L19" s="75"/>
      <c r="M19" s="75"/>
      <c r="N19" s="75"/>
      <c r="O19" s="75"/>
      <c r="P19" s="76">
        <v>4487</v>
      </c>
      <c r="Q19" s="76">
        <v>2864</v>
      </c>
      <c r="R19" s="76">
        <v>306</v>
      </c>
      <c r="S19" s="76">
        <v>4481</v>
      </c>
      <c r="T19" s="76">
        <v>0</v>
      </c>
      <c r="U19" s="76">
        <v>0</v>
      </c>
      <c r="V19" s="76">
        <v>0</v>
      </c>
      <c r="W19" s="76">
        <v>0</v>
      </c>
      <c r="X19" s="76">
        <v>0</v>
      </c>
      <c r="Y19" s="76">
        <v>1030</v>
      </c>
      <c r="Z19" s="76">
        <v>0</v>
      </c>
      <c r="AA19" s="76">
        <v>0</v>
      </c>
      <c r="AB19" s="76">
        <v>0</v>
      </c>
      <c r="AC19" s="76">
        <v>0</v>
      </c>
      <c r="AD19" s="76">
        <v>0</v>
      </c>
    </row>
    <row r="20" spans="1:30" ht="20.100000000000001" customHeight="1" x14ac:dyDescent="0.3">
      <c r="A20" s="10">
        <v>13</v>
      </c>
      <c r="B20" s="88" t="s">
        <v>6</v>
      </c>
      <c r="C20" s="88"/>
      <c r="D20" s="88"/>
      <c r="E20" s="88"/>
      <c r="F20" s="75"/>
      <c r="G20" s="75"/>
      <c r="H20" s="75"/>
      <c r="I20" s="77"/>
      <c r="J20" s="75"/>
      <c r="K20" s="75"/>
      <c r="L20" s="75"/>
      <c r="M20" s="75"/>
      <c r="N20" s="75"/>
      <c r="O20" s="75"/>
      <c r="P20" s="76">
        <v>0</v>
      </c>
      <c r="Q20" s="76">
        <v>0</v>
      </c>
      <c r="R20" s="76">
        <v>30</v>
      </c>
      <c r="S20" s="76">
        <v>0</v>
      </c>
      <c r="T20" s="76">
        <v>0</v>
      </c>
      <c r="U20" s="76">
        <v>0</v>
      </c>
      <c r="V20" s="76">
        <v>0</v>
      </c>
      <c r="W20" s="76">
        <v>0</v>
      </c>
      <c r="X20" s="76">
        <v>0</v>
      </c>
      <c r="Y20" s="76">
        <v>1</v>
      </c>
      <c r="Z20" s="76">
        <v>0</v>
      </c>
      <c r="AA20" s="76">
        <v>0</v>
      </c>
      <c r="AB20" s="76">
        <v>0</v>
      </c>
      <c r="AC20" s="76">
        <v>0</v>
      </c>
      <c r="AD20" s="76">
        <f>[10]Kayuagung!$N$30</f>
        <v>1</v>
      </c>
    </row>
    <row r="21" spans="1:30" ht="20.100000000000001" customHeight="1" x14ac:dyDescent="0.3">
      <c r="A21" s="10">
        <v>14</v>
      </c>
      <c r="B21" s="88" t="s">
        <v>5</v>
      </c>
      <c r="C21" s="88"/>
      <c r="D21" s="88"/>
      <c r="E21" s="88"/>
      <c r="F21" s="75"/>
      <c r="G21" s="75"/>
      <c r="H21" s="75"/>
      <c r="I21" s="77"/>
      <c r="J21" s="75"/>
      <c r="K21" s="75"/>
      <c r="L21" s="75"/>
      <c r="M21" s="75"/>
      <c r="N21" s="75"/>
      <c r="O21" s="75"/>
      <c r="P21" s="76">
        <v>11700</v>
      </c>
      <c r="Q21" s="76">
        <v>410</v>
      </c>
      <c r="R21" s="76">
        <v>118</v>
      </c>
      <c r="S21" s="76">
        <v>540</v>
      </c>
      <c r="T21" s="76">
        <v>40000</v>
      </c>
      <c r="U21" s="76">
        <v>20000</v>
      </c>
      <c r="V21" s="76">
        <v>400</v>
      </c>
      <c r="W21" s="76">
        <v>300</v>
      </c>
      <c r="X21" s="76">
        <v>1000</v>
      </c>
      <c r="Y21" s="76">
        <v>20000</v>
      </c>
      <c r="Z21" s="76">
        <f>'[10]SP Padang'!$N$14</f>
        <v>8000</v>
      </c>
      <c r="AA21" s="76">
        <v>500</v>
      </c>
      <c r="AB21" s="76">
        <v>200</v>
      </c>
      <c r="AC21" s="76">
        <v>0</v>
      </c>
      <c r="AD21" s="76">
        <f>'[10]SP Padang'!$N$30</f>
        <v>20000</v>
      </c>
    </row>
    <row r="22" spans="1:30" ht="20.100000000000001" customHeight="1" x14ac:dyDescent="0.3">
      <c r="A22" s="10">
        <v>15</v>
      </c>
      <c r="B22" s="88" t="s">
        <v>4</v>
      </c>
      <c r="C22" s="88"/>
      <c r="D22" s="88"/>
      <c r="E22" s="88"/>
      <c r="F22" s="75"/>
      <c r="G22" s="75"/>
      <c r="H22" s="75"/>
      <c r="I22" s="77"/>
      <c r="J22" s="75"/>
      <c r="K22" s="75"/>
      <c r="L22" s="75"/>
      <c r="M22" s="75"/>
      <c r="N22" s="75"/>
      <c r="O22" s="75"/>
      <c r="P22" s="76">
        <v>0</v>
      </c>
      <c r="Q22" s="76">
        <v>50</v>
      </c>
      <c r="R22" s="76">
        <v>50</v>
      </c>
      <c r="S22" s="76">
        <v>50</v>
      </c>
      <c r="T22" s="76">
        <v>200</v>
      </c>
      <c r="U22" s="76">
        <v>0</v>
      </c>
      <c r="V22" s="76">
        <v>0</v>
      </c>
      <c r="W22" s="76">
        <v>0</v>
      </c>
      <c r="X22" s="76">
        <v>0</v>
      </c>
      <c r="Y22" s="76">
        <v>29</v>
      </c>
      <c r="Z22" s="76">
        <v>0</v>
      </c>
      <c r="AA22" s="76">
        <v>0</v>
      </c>
      <c r="AB22" s="76">
        <v>0</v>
      </c>
      <c r="AC22" s="76">
        <v>0</v>
      </c>
      <c r="AD22" s="76">
        <v>0</v>
      </c>
    </row>
    <row r="23" spans="1:30" ht="20.100000000000001" customHeight="1" x14ac:dyDescent="0.3">
      <c r="A23" s="10">
        <v>16</v>
      </c>
      <c r="B23" s="88" t="s">
        <v>3</v>
      </c>
      <c r="C23" s="88"/>
      <c r="D23" s="88"/>
      <c r="E23" s="88"/>
      <c r="F23" s="75"/>
      <c r="G23" s="75"/>
      <c r="H23" s="75"/>
      <c r="I23" s="77"/>
      <c r="J23" s="75"/>
      <c r="K23" s="75"/>
      <c r="L23" s="75"/>
      <c r="M23" s="75"/>
      <c r="N23" s="75"/>
      <c r="O23" s="75"/>
      <c r="P23" s="76">
        <v>2453</v>
      </c>
      <c r="Q23" s="76">
        <v>0</v>
      </c>
      <c r="R23" s="76">
        <v>0</v>
      </c>
      <c r="S23" s="76">
        <v>1131</v>
      </c>
      <c r="T23" s="76">
        <v>20111</v>
      </c>
      <c r="U23" s="76">
        <v>10000</v>
      </c>
      <c r="V23" s="76">
        <v>0</v>
      </c>
      <c r="W23" s="76">
        <v>0</v>
      </c>
      <c r="X23" s="76">
        <v>5821</v>
      </c>
      <c r="Y23" s="76">
        <v>24117</v>
      </c>
      <c r="Z23" s="76">
        <f>[10]Pampangan!$N$14</f>
        <v>10000</v>
      </c>
      <c r="AA23" s="76">
        <v>0</v>
      </c>
      <c r="AB23" s="76">
        <v>71</v>
      </c>
      <c r="AC23" s="76">
        <v>5827</v>
      </c>
      <c r="AD23" s="76">
        <f>[10]Pampangan!$N$30</f>
        <v>24117</v>
      </c>
    </row>
    <row r="24" spans="1:30" ht="20.100000000000001" customHeight="1" x14ac:dyDescent="0.3">
      <c r="A24" s="10">
        <v>17</v>
      </c>
      <c r="B24" s="88" t="s">
        <v>2</v>
      </c>
      <c r="C24" s="88"/>
      <c r="D24" s="88"/>
      <c r="E24" s="88"/>
      <c r="F24" s="75"/>
      <c r="G24" s="75"/>
      <c r="H24" s="75"/>
      <c r="I24" s="77"/>
      <c r="J24" s="75"/>
      <c r="K24" s="75"/>
      <c r="L24" s="75"/>
      <c r="M24" s="75"/>
      <c r="N24" s="75"/>
      <c r="O24" s="75"/>
      <c r="P24" s="76">
        <v>0</v>
      </c>
      <c r="Q24" s="76">
        <v>0</v>
      </c>
      <c r="R24" s="76">
        <v>10</v>
      </c>
      <c r="S24" s="76">
        <v>0</v>
      </c>
      <c r="T24" s="76">
        <v>100</v>
      </c>
      <c r="U24" s="76">
        <v>0</v>
      </c>
      <c r="V24" s="76">
        <v>0</v>
      </c>
      <c r="W24" s="76">
        <v>0</v>
      </c>
      <c r="X24" s="76">
        <v>0</v>
      </c>
      <c r="Y24" s="76">
        <v>0</v>
      </c>
      <c r="Z24" s="76">
        <v>0</v>
      </c>
      <c r="AA24" s="76">
        <v>0</v>
      </c>
      <c r="AB24" s="76">
        <v>0</v>
      </c>
      <c r="AC24" s="76">
        <v>0</v>
      </c>
      <c r="AD24" s="76">
        <f>'[10]Pk Lampam'!$N$30</f>
        <v>10</v>
      </c>
    </row>
    <row r="25" spans="1:30" ht="20.100000000000001" customHeight="1" x14ac:dyDescent="0.3">
      <c r="A25" s="10">
        <v>18</v>
      </c>
      <c r="B25" s="88" t="s">
        <v>1</v>
      </c>
      <c r="C25" s="88"/>
      <c r="D25" s="88"/>
      <c r="E25" s="88"/>
      <c r="F25" s="75"/>
      <c r="G25" s="75"/>
      <c r="H25" s="75"/>
      <c r="I25" s="77"/>
      <c r="J25" s="75"/>
      <c r="K25" s="75"/>
      <c r="L25" s="75"/>
      <c r="M25" s="75"/>
      <c r="N25" s="75"/>
      <c r="O25" s="75"/>
      <c r="P25" s="76">
        <v>20</v>
      </c>
      <c r="Q25" s="76">
        <v>550</v>
      </c>
      <c r="R25" s="76">
        <v>100</v>
      </c>
      <c r="S25" s="76">
        <v>100</v>
      </c>
      <c r="T25" s="76">
        <v>700</v>
      </c>
      <c r="U25" s="76">
        <v>0</v>
      </c>
      <c r="V25" s="76">
        <v>0</v>
      </c>
      <c r="W25" s="76">
        <v>0</v>
      </c>
      <c r="X25" s="76">
        <v>201</v>
      </c>
      <c r="Y25" s="76">
        <v>601</v>
      </c>
      <c r="Z25" s="76">
        <v>0</v>
      </c>
      <c r="AA25" s="76">
        <v>601</v>
      </c>
      <c r="AB25" s="76">
        <v>0</v>
      </c>
      <c r="AC25" s="76">
        <v>0</v>
      </c>
      <c r="AD25" s="76">
        <f>'[10]Air Sugihan'!$N$30</f>
        <v>1205</v>
      </c>
    </row>
    <row r="26" spans="1:30" ht="20.100000000000001" customHeight="1" x14ac:dyDescent="0.3">
      <c r="A26" s="89" t="s">
        <v>0</v>
      </c>
      <c r="B26" s="89"/>
      <c r="C26" s="89"/>
      <c r="D26" s="89"/>
      <c r="E26" s="89"/>
      <c r="F26" s="75"/>
      <c r="G26" s="75"/>
      <c r="H26" s="75"/>
      <c r="I26" s="77"/>
      <c r="J26" s="75"/>
      <c r="K26" s="75"/>
      <c r="L26" s="75"/>
      <c r="M26" s="75"/>
      <c r="N26" s="75"/>
      <c r="O26" s="75"/>
      <c r="P26" s="76">
        <f>SUM(P8:P25)</f>
        <v>38876</v>
      </c>
      <c r="Q26" s="76">
        <f t="shared" ref="Q26:AD26" si="0">SUM(Q8:Q25)</f>
        <v>7082</v>
      </c>
      <c r="R26" s="76">
        <f t="shared" si="0"/>
        <v>2012</v>
      </c>
      <c r="S26" s="76">
        <f t="shared" si="0"/>
        <v>12976</v>
      </c>
      <c r="T26" s="76">
        <f t="shared" si="0"/>
        <v>131154</v>
      </c>
      <c r="U26" s="76">
        <f t="shared" si="0"/>
        <v>170185</v>
      </c>
      <c r="V26" s="76">
        <f t="shared" si="0"/>
        <v>4788</v>
      </c>
      <c r="W26" s="76">
        <f t="shared" si="0"/>
        <v>1583</v>
      </c>
      <c r="X26" s="76">
        <f t="shared" si="0"/>
        <v>19961</v>
      </c>
      <c r="Y26" s="76">
        <f t="shared" si="0"/>
        <v>173778</v>
      </c>
      <c r="Z26" s="76">
        <f t="shared" si="0"/>
        <v>19835</v>
      </c>
      <c r="AA26" s="76">
        <f t="shared" si="0"/>
        <v>6023</v>
      </c>
      <c r="AB26" s="76">
        <f t="shared" si="0"/>
        <v>1540</v>
      </c>
      <c r="AC26" s="76">
        <f t="shared" si="0"/>
        <v>15725</v>
      </c>
      <c r="AD26" s="76">
        <f t="shared" si="0"/>
        <v>168695</v>
      </c>
    </row>
    <row r="27" spans="1:30" s="34" customFormat="1" ht="15" x14ac:dyDescent="0.3">
      <c r="A27" s="34" t="s">
        <v>86</v>
      </c>
      <c r="B27" s="7"/>
      <c r="C27" s="7"/>
      <c r="D27" s="7"/>
      <c r="E27" s="7"/>
      <c r="F27"/>
      <c r="G27"/>
      <c r="H27"/>
      <c r="I27" s="6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</row>
    <row r="28" spans="1:30" x14ac:dyDescent="0.3">
      <c r="I28" s="6"/>
    </row>
    <row r="29" spans="1:30" x14ac:dyDescent="0.3">
      <c r="I29" s="6"/>
    </row>
    <row r="30" spans="1:30" x14ac:dyDescent="0.3">
      <c r="I30" s="6"/>
    </row>
  </sheetData>
  <mergeCells count="31">
    <mergeCell ref="B24:E24"/>
    <mergeCell ref="B25:E25"/>
    <mergeCell ref="A26:E26"/>
    <mergeCell ref="B18:E18"/>
    <mergeCell ref="B19:E19"/>
    <mergeCell ref="B20:E20"/>
    <mergeCell ref="B21:E21"/>
    <mergeCell ref="B22:E22"/>
    <mergeCell ref="B23:E23"/>
    <mergeCell ref="B17:E17"/>
    <mergeCell ref="U6:Y6"/>
    <mergeCell ref="Z6:AD6"/>
    <mergeCell ref="B8:E8"/>
    <mergeCell ref="B9:E9"/>
    <mergeCell ref="B10:E10"/>
    <mergeCell ref="B11:E11"/>
    <mergeCell ref="B12:E12"/>
    <mergeCell ref="B13:E13"/>
    <mergeCell ref="B14:E14"/>
    <mergeCell ref="B15:E15"/>
    <mergeCell ref="B16:E16"/>
    <mergeCell ref="A1:AD1"/>
    <mergeCell ref="A2:AD2"/>
    <mergeCell ref="A3:AD3"/>
    <mergeCell ref="A4:T4"/>
    <mergeCell ref="A5:A7"/>
    <mergeCell ref="B5:E7"/>
    <mergeCell ref="F5:AD5"/>
    <mergeCell ref="F6:J6"/>
    <mergeCell ref="K6:O6"/>
    <mergeCell ref="P6:T6"/>
  </mergeCells>
  <printOptions horizontalCentered="1" verticalCentered="1"/>
  <pageMargins left="0.7" right="0.25" top="0.75" bottom="0.75" header="0.3" footer="0.3"/>
  <pageSetup paperSize="9" scale="84" orientation="landscape" horizontalDpi="4294967293" r:id="rId1"/>
  <headerFooter>
    <oddFooter>&amp;R&amp;"Arial,Regular"&amp;12VI - 21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AD47"/>
  <sheetViews>
    <sheetView view="pageBreakPreview" zoomScale="70" zoomScaleNormal="87" zoomScaleSheetLayoutView="70" workbookViewId="0">
      <selection sqref="A1:AD27"/>
    </sheetView>
  </sheetViews>
  <sheetFormatPr defaultRowHeight="14.4" x14ac:dyDescent="0.3"/>
  <cols>
    <col min="1" max="1" width="4.5546875" customWidth="1"/>
    <col min="2" max="2" width="9.21875" customWidth="1"/>
    <col min="3" max="3" width="1.44140625" customWidth="1"/>
    <col min="4" max="4" width="6.77734375" customWidth="1"/>
    <col min="5" max="5" width="5.5546875" customWidth="1"/>
    <col min="6" max="9" width="8.77734375" hidden="1" customWidth="1"/>
    <col min="10" max="10" width="9.44140625" hidden="1" customWidth="1"/>
    <col min="11" max="15" width="8.77734375" hidden="1" customWidth="1"/>
    <col min="16" max="19" width="8.77734375" customWidth="1"/>
    <col min="20" max="20" width="9.44140625" customWidth="1"/>
    <col min="21" max="21" width="10" customWidth="1"/>
    <col min="22" max="23" width="8.77734375" customWidth="1"/>
    <col min="24" max="24" width="9" customWidth="1"/>
    <col min="25" max="25" width="10.21875" customWidth="1"/>
    <col min="26" max="29" width="8.77734375" customWidth="1"/>
    <col min="30" max="30" width="9.44140625" customWidth="1"/>
  </cols>
  <sheetData>
    <row r="1" spans="1:30" ht="15.75" customHeight="1" x14ac:dyDescent="0.3">
      <c r="A1" s="79" t="s">
        <v>69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  <c r="AA1" s="79"/>
      <c r="AB1" s="79"/>
      <c r="AC1" s="79"/>
      <c r="AD1" s="79"/>
    </row>
    <row r="2" spans="1:30" ht="15.6" x14ac:dyDescent="0.3">
      <c r="A2" s="79" t="s">
        <v>96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79"/>
    </row>
    <row r="3" spans="1:30" ht="15.6" x14ac:dyDescent="0.3">
      <c r="A3" s="79" t="s">
        <v>88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79"/>
      <c r="AD3" s="79"/>
    </row>
    <row r="4" spans="1:30" x14ac:dyDescent="0.3">
      <c r="A4" s="90"/>
      <c r="B4" s="90"/>
      <c r="C4" s="90"/>
      <c r="D4" s="90"/>
      <c r="E4" s="90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</row>
    <row r="5" spans="1:30" ht="19.5" customHeight="1" x14ac:dyDescent="0.3">
      <c r="A5" s="89" t="s">
        <v>20</v>
      </c>
      <c r="B5" s="89" t="s">
        <v>61</v>
      </c>
      <c r="C5" s="89"/>
      <c r="D5" s="89"/>
      <c r="E5" s="89"/>
      <c r="F5" s="89" t="s">
        <v>19</v>
      </c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89"/>
      <c r="U5" s="89"/>
      <c r="V5" s="89"/>
      <c r="W5" s="89"/>
      <c r="X5" s="89"/>
      <c r="Y5" s="89"/>
      <c r="Z5" s="89"/>
      <c r="AA5" s="89"/>
      <c r="AB5" s="89"/>
      <c r="AC5" s="89"/>
      <c r="AD5" s="89"/>
    </row>
    <row r="6" spans="1:30" ht="19.5" customHeight="1" x14ac:dyDescent="0.3">
      <c r="A6" s="89"/>
      <c r="B6" s="89"/>
      <c r="C6" s="89"/>
      <c r="D6" s="89"/>
      <c r="E6" s="89"/>
      <c r="F6" s="89">
        <v>2018</v>
      </c>
      <c r="G6" s="89"/>
      <c r="H6" s="89"/>
      <c r="I6" s="89"/>
      <c r="J6" s="89"/>
      <c r="K6" s="89">
        <v>2019</v>
      </c>
      <c r="L6" s="89"/>
      <c r="M6" s="89"/>
      <c r="N6" s="89"/>
      <c r="O6" s="89"/>
      <c r="P6" s="89">
        <v>2020</v>
      </c>
      <c r="Q6" s="89"/>
      <c r="R6" s="89"/>
      <c r="S6" s="89"/>
      <c r="T6" s="89"/>
      <c r="U6" s="92">
        <v>2021</v>
      </c>
      <c r="V6" s="93"/>
      <c r="W6" s="93"/>
      <c r="X6" s="93"/>
      <c r="Y6" s="93"/>
      <c r="Z6" s="93">
        <v>2022</v>
      </c>
      <c r="AA6" s="93"/>
      <c r="AB6" s="93"/>
      <c r="AC6" s="93"/>
      <c r="AD6" s="94"/>
    </row>
    <row r="7" spans="1:30" ht="73.5" customHeight="1" x14ac:dyDescent="0.3">
      <c r="A7" s="89"/>
      <c r="B7" s="89"/>
      <c r="C7" s="89"/>
      <c r="D7" s="89"/>
      <c r="E7" s="89"/>
      <c r="F7" s="1" t="s">
        <v>45</v>
      </c>
      <c r="G7" s="1" t="s">
        <v>49</v>
      </c>
      <c r="H7" s="1" t="s">
        <v>46</v>
      </c>
      <c r="I7" s="1" t="s">
        <v>47</v>
      </c>
      <c r="J7" s="1" t="s">
        <v>48</v>
      </c>
      <c r="K7" s="1" t="s">
        <v>45</v>
      </c>
      <c r="L7" s="1" t="s">
        <v>49</v>
      </c>
      <c r="M7" s="1" t="s">
        <v>46</v>
      </c>
      <c r="N7" s="1" t="s">
        <v>47</v>
      </c>
      <c r="O7" s="1" t="s">
        <v>48</v>
      </c>
      <c r="P7" s="1" t="s">
        <v>45</v>
      </c>
      <c r="Q7" s="1" t="s">
        <v>49</v>
      </c>
      <c r="R7" s="1" t="s">
        <v>46</v>
      </c>
      <c r="S7" s="1" t="s">
        <v>47</v>
      </c>
      <c r="T7" s="1" t="s">
        <v>48</v>
      </c>
      <c r="U7" s="1" t="s">
        <v>45</v>
      </c>
      <c r="V7" s="1" t="s">
        <v>49</v>
      </c>
      <c r="W7" s="1" t="s">
        <v>46</v>
      </c>
      <c r="X7" s="1" t="s">
        <v>47</v>
      </c>
      <c r="Y7" s="1" t="s">
        <v>48</v>
      </c>
      <c r="Z7" s="1" t="s">
        <v>45</v>
      </c>
      <c r="AA7" s="1" t="s">
        <v>49</v>
      </c>
      <c r="AB7" s="1" t="s">
        <v>46</v>
      </c>
      <c r="AC7" s="1" t="s">
        <v>47</v>
      </c>
      <c r="AD7" s="1" t="s">
        <v>48</v>
      </c>
    </row>
    <row r="8" spans="1:30" ht="20.100000000000001" customHeight="1" x14ac:dyDescent="0.3">
      <c r="A8" s="10">
        <v>1</v>
      </c>
      <c r="B8" s="88" t="s">
        <v>18</v>
      </c>
      <c r="C8" s="88"/>
      <c r="D8" s="88"/>
      <c r="E8" s="88"/>
      <c r="F8" s="9">
        <v>0</v>
      </c>
      <c r="G8" s="9">
        <v>108</v>
      </c>
      <c r="H8" s="9">
        <v>19</v>
      </c>
      <c r="I8" s="9">
        <v>0</v>
      </c>
      <c r="J8" s="9">
        <v>230</v>
      </c>
      <c r="K8" s="47">
        <v>2</v>
      </c>
      <c r="L8" s="47">
        <v>176</v>
      </c>
      <c r="M8" s="47">
        <v>14</v>
      </c>
      <c r="N8" s="47">
        <v>68</v>
      </c>
      <c r="O8" s="47">
        <v>734</v>
      </c>
      <c r="P8" s="47">
        <v>10</v>
      </c>
      <c r="Q8" s="47">
        <v>753</v>
      </c>
      <c r="R8" s="47">
        <v>178</v>
      </c>
      <c r="S8" s="47">
        <v>309</v>
      </c>
      <c r="T8" s="47">
        <v>6671</v>
      </c>
      <c r="U8" s="54">
        <v>198</v>
      </c>
      <c r="V8" s="54">
        <v>1446.4</v>
      </c>
      <c r="W8" s="54">
        <v>3879.2</v>
      </c>
      <c r="X8" s="54">
        <v>23049</v>
      </c>
      <c r="Y8" s="54">
        <v>8907.94</v>
      </c>
      <c r="Z8" s="47">
        <f>[10]Lempuing!$O$14</f>
        <v>243</v>
      </c>
      <c r="AA8" s="47">
        <f>[10]Lempuing!$O$26</f>
        <v>3407</v>
      </c>
      <c r="AB8" s="47">
        <f>[10]Lempuing!$O$17</f>
        <v>897</v>
      </c>
      <c r="AC8" s="47">
        <f>[10]Lempuing!$O$31</f>
        <v>22088</v>
      </c>
      <c r="AD8" s="47">
        <f>[10]Lempuing!$O$30</f>
        <v>2689</v>
      </c>
    </row>
    <row r="9" spans="1:30" ht="20.100000000000001" customHeight="1" x14ac:dyDescent="0.3">
      <c r="A9" s="10">
        <v>2</v>
      </c>
      <c r="B9" s="88" t="s">
        <v>17</v>
      </c>
      <c r="C9" s="88"/>
      <c r="D9" s="88"/>
      <c r="E9" s="88"/>
      <c r="F9" s="9">
        <v>0</v>
      </c>
      <c r="G9" s="9">
        <v>2995</v>
      </c>
      <c r="H9" s="9">
        <v>34</v>
      </c>
      <c r="I9" s="9">
        <v>423</v>
      </c>
      <c r="J9" s="9">
        <v>1146</v>
      </c>
      <c r="K9" s="47">
        <v>0</v>
      </c>
      <c r="L9" s="47">
        <v>1815</v>
      </c>
      <c r="M9" s="47">
        <v>10</v>
      </c>
      <c r="N9" s="47">
        <v>87</v>
      </c>
      <c r="O9" s="47">
        <v>159</v>
      </c>
      <c r="P9" s="47">
        <v>0</v>
      </c>
      <c r="Q9" s="47">
        <v>0</v>
      </c>
      <c r="R9" s="47">
        <v>8</v>
      </c>
      <c r="S9" s="47">
        <v>0</v>
      </c>
      <c r="T9" s="47">
        <v>201</v>
      </c>
      <c r="U9" s="54">
        <v>0</v>
      </c>
      <c r="V9" s="54">
        <v>0</v>
      </c>
      <c r="W9" s="54">
        <v>0</v>
      </c>
      <c r="X9" s="54">
        <v>0</v>
      </c>
      <c r="Y9" s="54">
        <v>0</v>
      </c>
      <c r="Z9" s="47">
        <v>0</v>
      </c>
      <c r="AA9" s="47">
        <v>0</v>
      </c>
      <c r="AB9" s="47">
        <v>0</v>
      </c>
      <c r="AC9" s="47">
        <v>0</v>
      </c>
      <c r="AD9" s="47">
        <v>0</v>
      </c>
    </row>
    <row r="10" spans="1:30" ht="20.100000000000001" customHeight="1" x14ac:dyDescent="0.3">
      <c r="A10" s="10">
        <v>3</v>
      </c>
      <c r="B10" s="88" t="s">
        <v>16</v>
      </c>
      <c r="C10" s="88"/>
      <c r="D10" s="88"/>
      <c r="E10" s="88"/>
      <c r="F10" s="9">
        <v>0</v>
      </c>
      <c r="G10" s="9">
        <v>9</v>
      </c>
      <c r="H10" s="9">
        <v>22</v>
      </c>
      <c r="I10" s="9">
        <v>451</v>
      </c>
      <c r="J10" s="9">
        <v>22</v>
      </c>
      <c r="K10" s="47">
        <v>0</v>
      </c>
      <c r="L10" s="47">
        <v>75</v>
      </c>
      <c r="M10" s="47">
        <v>19</v>
      </c>
      <c r="N10" s="47">
        <v>280</v>
      </c>
      <c r="O10" s="47">
        <v>40</v>
      </c>
      <c r="P10" s="47">
        <v>0</v>
      </c>
      <c r="Q10" s="47">
        <v>900</v>
      </c>
      <c r="R10" s="47">
        <v>70</v>
      </c>
      <c r="S10" s="47">
        <v>0</v>
      </c>
      <c r="T10" s="47">
        <v>164</v>
      </c>
      <c r="U10" s="54">
        <v>0</v>
      </c>
      <c r="V10" s="54">
        <v>1600</v>
      </c>
      <c r="W10" s="54">
        <v>22</v>
      </c>
      <c r="X10" s="54">
        <v>2000</v>
      </c>
      <c r="Y10" s="54">
        <v>422.2</v>
      </c>
      <c r="Z10" s="47">
        <v>0</v>
      </c>
      <c r="AA10" s="47">
        <f>[10]Mesuji!$O$26</f>
        <v>2196</v>
      </c>
      <c r="AB10" s="47">
        <f>[10]Mesuji!$O$17</f>
        <v>100</v>
      </c>
      <c r="AC10" s="47">
        <f>[10]Mesuji!$O$31</f>
        <v>2822</v>
      </c>
      <c r="AD10" s="47">
        <f>[10]Mesuji!$O$30</f>
        <v>1600</v>
      </c>
    </row>
    <row r="11" spans="1:30" ht="20.100000000000001" customHeight="1" x14ac:dyDescent="0.3">
      <c r="A11" s="10">
        <v>4</v>
      </c>
      <c r="B11" s="88" t="s">
        <v>15</v>
      </c>
      <c r="C11" s="88"/>
      <c r="D11" s="88"/>
      <c r="E11" s="88"/>
      <c r="F11" s="9">
        <v>0</v>
      </c>
      <c r="G11" s="9">
        <v>4</v>
      </c>
      <c r="H11" s="9">
        <v>3</v>
      </c>
      <c r="I11" s="9">
        <v>5</v>
      </c>
      <c r="J11" s="9">
        <v>24</v>
      </c>
      <c r="K11" s="47">
        <v>0</v>
      </c>
      <c r="L11" s="47">
        <v>0</v>
      </c>
      <c r="M11" s="47">
        <v>1</v>
      </c>
      <c r="N11" s="47">
        <v>0</v>
      </c>
      <c r="O11" s="47">
        <v>10</v>
      </c>
      <c r="P11" s="47">
        <v>0</v>
      </c>
      <c r="Q11" s="47">
        <v>20</v>
      </c>
      <c r="R11" s="47">
        <v>6</v>
      </c>
      <c r="S11" s="47">
        <v>120</v>
      </c>
      <c r="T11" s="47">
        <v>70</v>
      </c>
      <c r="U11" s="54">
        <v>0</v>
      </c>
      <c r="V11" s="54">
        <v>156</v>
      </c>
      <c r="W11" s="54">
        <v>23</v>
      </c>
      <c r="X11" s="54">
        <v>199</v>
      </c>
      <c r="Y11" s="54">
        <v>363.2</v>
      </c>
      <c r="Z11" s="47">
        <v>0</v>
      </c>
      <c r="AA11" s="47">
        <v>51</v>
      </c>
      <c r="AB11" s="47">
        <v>7</v>
      </c>
      <c r="AC11" s="47">
        <v>0</v>
      </c>
      <c r="AD11" s="47">
        <v>55</v>
      </c>
    </row>
    <row r="12" spans="1:30" ht="20.100000000000001" customHeight="1" x14ac:dyDescent="0.3">
      <c r="A12" s="10">
        <v>5</v>
      </c>
      <c r="B12" s="88" t="s">
        <v>14</v>
      </c>
      <c r="C12" s="88"/>
      <c r="D12" s="88"/>
      <c r="E12" s="88"/>
      <c r="F12" s="9">
        <v>0</v>
      </c>
      <c r="G12" s="9">
        <v>208</v>
      </c>
      <c r="H12" s="9">
        <v>1</v>
      </c>
      <c r="I12" s="9">
        <v>0</v>
      </c>
      <c r="J12" s="9">
        <v>14</v>
      </c>
      <c r="K12" s="47">
        <v>0</v>
      </c>
      <c r="L12" s="47">
        <v>65</v>
      </c>
      <c r="M12" s="47">
        <v>0</v>
      </c>
      <c r="N12" s="47">
        <v>40</v>
      </c>
      <c r="O12" s="47">
        <v>48</v>
      </c>
      <c r="P12" s="47">
        <v>0</v>
      </c>
      <c r="Q12" s="47">
        <v>0</v>
      </c>
      <c r="R12" s="47">
        <v>4</v>
      </c>
      <c r="S12" s="47">
        <v>0</v>
      </c>
      <c r="T12" s="47">
        <v>120</v>
      </c>
      <c r="U12" s="54">
        <v>0</v>
      </c>
      <c r="V12" s="54">
        <v>0</v>
      </c>
      <c r="W12" s="54">
        <v>0</v>
      </c>
      <c r="X12" s="54">
        <v>150</v>
      </c>
      <c r="Y12" s="54">
        <v>0</v>
      </c>
      <c r="Z12" s="47">
        <v>0</v>
      </c>
      <c r="AA12" s="47">
        <v>0</v>
      </c>
      <c r="AB12" s="47">
        <v>0</v>
      </c>
      <c r="AC12" s="47">
        <v>0</v>
      </c>
      <c r="AD12" s="47">
        <v>200</v>
      </c>
    </row>
    <row r="13" spans="1:30" ht="20.100000000000001" customHeight="1" x14ac:dyDescent="0.3">
      <c r="A13" s="10">
        <v>6</v>
      </c>
      <c r="B13" s="88" t="s">
        <v>13</v>
      </c>
      <c r="C13" s="88"/>
      <c r="D13" s="88"/>
      <c r="E13" s="88"/>
      <c r="F13" s="9">
        <v>0</v>
      </c>
      <c r="G13" s="9">
        <v>7</v>
      </c>
      <c r="H13" s="9">
        <v>1</v>
      </c>
      <c r="I13" s="9">
        <v>126</v>
      </c>
      <c r="J13" s="9">
        <v>307</v>
      </c>
      <c r="K13" s="47">
        <v>0</v>
      </c>
      <c r="L13" s="47">
        <v>4</v>
      </c>
      <c r="M13" s="47">
        <v>2</v>
      </c>
      <c r="N13" s="47">
        <v>253</v>
      </c>
      <c r="O13" s="47">
        <v>641</v>
      </c>
      <c r="P13" s="47">
        <v>0</v>
      </c>
      <c r="Q13" s="47">
        <v>0</v>
      </c>
      <c r="R13" s="47">
        <v>8</v>
      </c>
      <c r="S13" s="47">
        <v>2040</v>
      </c>
      <c r="T13" s="47">
        <v>6136</v>
      </c>
      <c r="U13" s="54">
        <v>0</v>
      </c>
      <c r="V13" s="54">
        <v>2196.5</v>
      </c>
      <c r="W13" s="54">
        <v>62.4</v>
      </c>
      <c r="X13" s="54">
        <v>6160</v>
      </c>
      <c r="Y13" s="54">
        <v>29978</v>
      </c>
      <c r="Z13" s="47">
        <v>0</v>
      </c>
      <c r="AA13" s="47">
        <f>'[10]Mesuji Raya'!$O$26</f>
        <v>8220</v>
      </c>
      <c r="AB13" s="47">
        <f>'[10]Mesuji Raya'!$O$17</f>
        <v>65.599999999999994</v>
      </c>
      <c r="AC13" s="47">
        <f>'[10]Mesuji Raya'!$O$31</f>
        <v>5390</v>
      </c>
      <c r="AD13" s="47">
        <f>'[10]Mesuji Raya'!$O$30</f>
        <v>22704</v>
      </c>
    </row>
    <row r="14" spans="1:30" ht="20.100000000000001" customHeight="1" x14ac:dyDescent="0.3">
      <c r="A14" s="10">
        <v>7</v>
      </c>
      <c r="B14" s="88" t="s">
        <v>12</v>
      </c>
      <c r="C14" s="88"/>
      <c r="D14" s="88"/>
      <c r="E14" s="88"/>
      <c r="F14" s="9">
        <v>0</v>
      </c>
      <c r="G14" s="9">
        <v>425</v>
      </c>
      <c r="H14" s="9">
        <v>0</v>
      </c>
      <c r="I14" s="9">
        <v>284</v>
      </c>
      <c r="J14" s="9">
        <v>2237</v>
      </c>
      <c r="K14" s="47">
        <v>131</v>
      </c>
      <c r="L14" s="47">
        <v>90</v>
      </c>
      <c r="M14" s="47">
        <v>24</v>
      </c>
      <c r="N14" s="47">
        <v>284</v>
      </c>
      <c r="O14" s="47">
        <v>2004</v>
      </c>
      <c r="P14" s="47">
        <v>0</v>
      </c>
      <c r="Q14" s="47">
        <v>210</v>
      </c>
      <c r="R14" s="47">
        <v>66</v>
      </c>
      <c r="S14" s="47">
        <v>0</v>
      </c>
      <c r="T14" s="47">
        <v>8068</v>
      </c>
      <c r="U14" s="54">
        <v>263</v>
      </c>
      <c r="V14" s="54">
        <v>387</v>
      </c>
      <c r="W14" s="54">
        <v>179.6</v>
      </c>
      <c r="X14" s="54">
        <v>268</v>
      </c>
      <c r="Y14" s="54">
        <v>11606</v>
      </c>
      <c r="Z14" s="47">
        <f>'[9]tulung selapan'!$O$14</f>
        <v>130</v>
      </c>
      <c r="AA14" s="47">
        <v>361</v>
      </c>
      <c r="AB14" s="47">
        <v>109</v>
      </c>
      <c r="AC14" s="47">
        <v>0</v>
      </c>
      <c r="AD14" s="47">
        <f>'[10]Tulung Selapan'!$O$30</f>
        <v>10617</v>
      </c>
    </row>
    <row r="15" spans="1:30" ht="20.100000000000001" customHeight="1" x14ac:dyDescent="0.3">
      <c r="A15" s="10">
        <v>8</v>
      </c>
      <c r="B15" s="88" t="s">
        <v>11</v>
      </c>
      <c r="C15" s="88"/>
      <c r="D15" s="88"/>
      <c r="E15" s="88"/>
      <c r="F15" s="9">
        <v>0</v>
      </c>
      <c r="G15" s="9">
        <v>30</v>
      </c>
      <c r="H15" s="9">
        <v>0.2</v>
      </c>
      <c r="I15" s="9">
        <v>0</v>
      </c>
      <c r="J15" s="9">
        <v>9</v>
      </c>
      <c r="K15" s="47">
        <v>0</v>
      </c>
      <c r="L15" s="47">
        <v>10</v>
      </c>
      <c r="M15" s="47">
        <v>1</v>
      </c>
      <c r="N15" s="47">
        <v>0</v>
      </c>
      <c r="O15" s="47">
        <v>43</v>
      </c>
      <c r="P15" s="47">
        <v>45</v>
      </c>
      <c r="Q15" s="47">
        <v>50</v>
      </c>
      <c r="R15" s="47">
        <v>0</v>
      </c>
      <c r="S15" s="47">
        <v>0</v>
      </c>
      <c r="T15" s="47">
        <v>143</v>
      </c>
      <c r="U15" s="54">
        <v>510</v>
      </c>
      <c r="V15" s="54">
        <v>60</v>
      </c>
      <c r="W15" s="54">
        <v>0</v>
      </c>
      <c r="X15" s="54">
        <v>0</v>
      </c>
      <c r="Y15" s="54">
        <v>1000.2</v>
      </c>
      <c r="Z15" s="47">
        <f>[10]Cengal!$O$14</f>
        <v>1350</v>
      </c>
      <c r="AA15" s="47">
        <v>0</v>
      </c>
      <c r="AB15" s="47">
        <v>0</v>
      </c>
      <c r="AC15" s="47">
        <v>0</v>
      </c>
      <c r="AD15" s="47">
        <v>0</v>
      </c>
    </row>
    <row r="16" spans="1:30" ht="20.100000000000001" customHeight="1" x14ac:dyDescent="0.3">
      <c r="A16" s="10">
        <v>9</v>
      </c>
      <c r="B16" s="88" t="s">
        <v>10</v>
      </c>
      <c r="C16" s="88"/>
      <c r="D16" s="88"/>
      <c r="E16" s="88"/>
      <c r="F16" s="9">
        <v>510</v>
      </c>
      <c r="G16" s="9">
        <v>30</v>
      </c>
      <c r="H16" s="9">
        <v>16</v>
      </c>
      <c r="I16" s="9">
        <v>35</v>
      </c>
      <c r="J16" s="9">
        <v>52</v>
      </c>
      <c r="K16" s="47">
        <v>900</v>
      </c>
      <c r="L16" s="47">
        <v>39</v>
      </c>
      <c r="M16" s="47">
        <v>36</v>
      </c>
      <c r="N16" s="47">
        <v>43</v>
      </c>
      <c r="O16" s="47">
        <v>55</v>
      </c>
      <c r="P16" s="47">
        <v>0</v>
      </c>
      <c r="Q16" s="47">
        <v>25</v>
      </c>
      <c r="R16" s="47">
        <v>90</v>
      </c>
      <c r="S16" s="47">
        <v>60</v>
      </c>
      <c r="T16" s="47">
        <v>110</v>
      </c>
      <c r="U16" s="54">
        <v>1930</v>
      </c>
      <c r="V16" s="54">
        <v>575</v>
      </c>
      <c r="W16" s="54">
        <v>30</v>
      </c>
      <c r="X16" s="54">
        <v>280</v>
      </c>
      <c r="Y16" s="54">
        <v>4697</v>
      </c>
      <c r="Z16" s="47">
        <f>[10]Pedamaran!$O$14</f>
        <v>1549</v>
      </c>
      <c r="AA16" s="47">
        <f>[10]Pedamaran!$O$26</f>
        <v>341</v>
      </c>
      <c r="AB16" s="47">
        <f>[10]Pedamaran!$O$17</f>
        <v>55</v>
      </c>
      <c r="AC16" s="47">
        <f>[10]Pedamaran!$O$31</f>
        <v>270</v>
      </c>
      <c r="AD16" s="47">
        <f>[10]Pedamaran!$O$30</f>
        <v>2269</v>
      </c>
    </row>
    <row r="17" spans="1:30" ht="20.100000000000001" customHeight="1" x14ac:dyDescent="0.3">
      <c r="A17" s="10">
        <v>10</v>
      </c>
      <c r="B17" s="88" t="s">
        <v>9</v>
      </c>
      <c r="C17" s="88"/>
      <c r="D17" s="88"/>
      <c r="E17" s="88"/>
      <c r="F17" s="9">
        <v>0</v>
      </c>
      <c r="G17" s="9">
        <v>991</v>
      </c>
      <c r="H17" s="9">
        <v>22</v>
      </c>
      <c r="I17" s="9">
        <v>0</v>
      </c>
      <c r="J17" s="9">
        <v>85</v>
      </c>
      <c r="K17" s="47">
        <v>0</v>
      </c>
      <c r="L17" s="47">
        <v>17</v>
      </c>
      <c r="M17" s="47">
        <v>6</v>
      </c>
      <c r="N17" s="47">
        <v>38</v>
      </c>
      <c r="O17" s="47">
        <v>36</v>
      </c>
      <c r="P17" s="47">
        <v>0</v>
      </c>
      <c r="Q17" s="47">
        <v>0</v>
      </c>
      <c r="R17" s="47">
        <v>36</v>
      </c>
      <c r="S17" s="47">
        <v>0</v>
      </c>
      <c r="T17" s="47">
        <v>529</v>
      </c>
      <c r="U17" s="54">
        <v>87</v>
      </c>
      <c r="V17" s="54">
        <v>443</v>
      </c>
      <c r="W17" s="54">
        <v>67.2</v>
      </c>
      <c r="X17" s="54">
        <v>1247</v>
      </c>
      <c r="Y17" s="54">
        <v>1130.5999999999999</v>
      </c>
      <c r="Z17" s="47">
        <f>[10]Petir!$O$14</f>
        <v>15</v>
      </c>
      <c r="AA17" s="47">
        <f>[10]Petir!$O$26</f>
        <v>697</v>
      </c>
      <c r="AB17" s="47">
        <f>[10]Petir!$O$17</f>
        <v>66</v>
      </c>
      <c r="AC17" s="47">
        <f>[10]Petir!$O$31</f>
        <v>855</v>
      </c>
      <c r="AD17" s="47">
        <f>[10]Petir!$O$30</f>
        <v>1157</v>
      </c>
    </row>
    <row r="18" spans="1:30" ht="20.100000000000001" customHeight="1" x14ac:dyDescent="0.3">
      <c r="A18" s="10">
        <v>11</v>
      </c>
      <c r="B18" s="88" t="s">
        <v>8</v>
      </c>
      <c r="C18" s="88"/>
      <c r="D18" s="88"/>
      <c r="E18" s="88"/>
      <c r="F18" s="9">
        <v>15000</v>
      </c>
      <c r="G18" s="9">
        <v>10</v>
      </c>
      <c r="H18" s="9">
        <v>5</v>
      </c>
      <c r="I18" s="9">
        <v>11</v>
      </c>
      <c r="J18" s="9">
        <v>1564</v>
      </c>
      <c r="K18" s="47">
        <v>0</v>
      </c>
      <c r="L18" s="47">
        <v>8</v>
      </c>
      <c r="M18" s="47">
        <v>1</v>
      </c>
      <c r="N18" s="47">
        <v>5</v>
      </c>
      <c r="O18" s="47">
        <v>465</v>
      </c>
      <c r="P18" s="47">
        <v>28000</v>
      </c>
      <c r="Q18" s="47">
        <v>200</v>
      </c>
      <c r="R18" s="47">
        <v>6</v>
      </c>
      <c r="S18" s="47">
        <v>800</v>
      </c>
      <c r="T18" s="47">
        <v>4500</v>
      </c>
      <c r="U18" s="54">
        <v>218227.5</v>
      </c>
      <c r="V18" s="54">
        <v>1093.55</v>
      </c>
      <c r="W18" s="54">
        <v>111.4</v>
      </c>
      <c r="X18" s="54">
        <v>72</v>
      </c>
      <c r="Y18" s="54">
        <v>30553</v>
      </c>
      <c r="Z18" s="47">
        <v>0</v>
      </c>
      <c r="AA18" s="47">
        <v>0</v>
      </c>
      <c r="AB18" s="47">
        <v>0</v>
      </c>
      <c r="AC18" s="47">
        <v>0</v>
      </c>
      <c r="AD18" s="47">
        <f>'[10]Tj Lubuk'!$O$30</f>
        <v>48808</v>
      </c>
    </row>
    <row r="19" spans="1:30" ht="20.100000000000001" customHeight="1" x14ac:dyDescent="0.3">
      <c r="A19" s="10">
        <v>12</v>
      </c>
      <c r="B19" s="88" t="s">
        <v>7</v>
      </c>
      <c r="C19" s="88"/>
      <c r="D19" s="88"/>
      <c r="E19" s="88"/>
      <c r="F19" s="9">
        <v>3424</v>
      </c>
      <c r="G19" s="9">
        <v>787</v>
      </c>
      <c r="H19" s="9">
        <v>33</v>
      </c>
      <c r="I19" s="9">
        <v>1063</v>
      </c>
      <c r="J19" s="9">
        <v>1165</v>
      </c>
      <c r="K19" s="47">
        <v>2765</v>
      </c>
      <c r="L19" s="47">
        <v>1031</v>
      </c>
      <c r="M19" s="47">
        <v>20</v>
      </c>
      <c r="N19" s="47">
        <v>775</v>
      </c>
      <c r="O19" s="47">
        <v>1567</v>
      </c>
      <c r="P19" s="47">
        <v>13462</v>
      </c>
      <c r="Q19" s="47">
        <v>5728</v>
      </c>
      <c r="R19" s="47">
        <v>122</v>
      </c>
      <c r="S19" s="47">
        <v>8962</v>
      </c>
      <c r="T19" s="47">
        <v>8646</v>
      </c>
      <c r="U19" s="54">
        <v>0</v>
      </c>
      <c r="V19" s="54">
        <v>0</v>
      </c>
      <c r="W19" s="54">
        <v>0</v>
      </c>
      <c r="X19" s="54">
        <v>0</v>
      </c>
      <c r="Y19" s="54">
        <v>0</v>
      </c>
      <c r="Z19" s="47">
        <v>0</v>
      </c>
      <c r="AA19" s="47">
        <v>0</v>
      </c>
      <c r="AB19" s="47">
        <v>0</v>
      </c>
      <c r="AC19" s="47">
        <v>0</v>
      </c>
      <c r="AD19" s="47">
        <v>2058</v>
      </c>
    </row>
    <row r="20" spans="1:30" ht="20.100000000000001" customHeight="1" x14ac:dyDescent="0.3">
      <c r="A20" s="10">
        <v>13</v>
      </c>
      <c r="B20" s="88" t="s">
        <v>6</v>
      </c>
      <c r="C20" s="88"/>
      <c r="D20" s="88"/>
      <c r="E20" s="88"/>
      <c r="F20" s="9">
        <v>1658</v>
      </c>
      <c r="G20" s="9">
        <v>223</v>
      </c>
      <c r="H20" s="9">
        <v>0</v>
      </c>
      <c r="I20" s="9">
        <v>1781</v>
      </c>
      <c r="J20" s="9">
        <v>1549</v>
      </c>
      <c r="K20" s="47">
        <v>0</v>
      </c>
      <c r="L20" s="47">
        <v>0</v>
      </c>
      <c r="M20" s="47">
        <v>2</v>
      </c>
      <c r="N20" s="47">
        <v>0</v>
      </c>
      <c r="O20" s="47">
        <v>120</v>
      </c>
      <c r="P20" s="47">
        <v>0</v>
      </c>
      <c r="Q20" s="47">
        <v>0</v>
      </c>
      <c r="R20" s="47">
        <v>18</v>
      </c>
      <c r="S20" s="47">
        <v>0</v>
      </c>
      <c r="T20" s="47">
        <v>400</v>
      </c>
      <c r="U20" s="54">
        <v>0</v>
      </c>
      <c r="V20" s="54">
        <v>0</v>
      </c>
      <c r="W20" s="54">
        <v>0</v>
      </c>
      <c r="X20" s="54">
        <v>0</v>
      </c>
      <c r="Y20" s="54">
        <v>0</v>
      </c>
      <c r="Z20" s="47">
        <v>0</v>
      </c>
      <c r="AA20" s="47">
        <v>0</v>
      </c>
      <c r="AB20" s="47">
        <v>0</v>
      </c>
      <c r="AC20" s="47">
        <v>0</v>
      </c>
      <c r="AD20" s="47">
        <v>0</v>
      </c>
    </row>
    <row r="21" spans="1:30" ht="20.100000000000001" customHeight="1" x14ac:dyDescent="0.3">
      <c r="A21" s="10">
        <v>14</v>
      </c>
      <c r="B21" s="88" t="s">
        <v>5</v>
      </c>
      <c r="C21" s="88"/>
      <c r="D21" s="88"/>
      <c r="E21" s="88"/>
      <c r="F21" s="9">
        <v>2554</v>
      </c>
      <c r="G21" s="9">
        <v>4</v>
      </c>
      <c r="H21" s="9">
        <v>4</v>
      </c>
      <c r="I21" s="9">
        <v>103</v>
      </c>
      <c r="J21" s="9">
        <v>3728</v>
      </c>
      <c r="K21" s="47">
        <v>3456</v>
      </c>
      <c r="L21" s="47">
        <v>13</v>
      </c>
      <c r="M21" s="47">
        <v>6</v>
      </c>
      <c r="N21" s="47">
        <v>47</v>
      </c>
      <c r="O21" s="47">
        <v>2892</v>
      </c>
      <c r="P21" s="47">
        <v>10530</v>
      </c>
      <c r="Q21" s="47">
        <v>324</v>
      </c>
      <c r="R21" s="47">
        <v>0</v>
      </c>
      <c r="S21" s="47">
        <v>300</v>
      </c>
      <c r="T21" s="47">
        <v>13242</v>
      </c>
      <c r="U21" s="54">
        <v>34080</v>
      </c>
      <c r="V21" s="54">
        <v>130</v>
      </c>
      <c r="W21" s="54">
        <v>76</v>
      </c>
      <c r="X21" s="54">
        <v>1200</v>
      </c>
      <c r="Y21" s="54">
        <v>7500</v>
      </c>
      <c r="Z21" s="47">
        <f>'[9]SP padang'!$O$14</f>
        <v>16000</v>
      </c>
      <c r="AA21" s="47">
        <f>'[9]SP padang'!$O$26</f>
        <v>100</v>
      </c>
      <c r="AB21" s="47">
        <f>'[10]SP Padang'!$O$17</f>
        <v>104</v>
      </c>
      <c r="AC21" s="47">
        <v>0</v>
      </c>
      <c r="AD21" s="47">
        <f>'[10]SP Padang'!$O$30</f>
        <v>3300</v>
      </c>
    </row>
    <row r="22" spans="1:30" ht="20.100000000000001" customHeight="1" x14ac:dyDescent="0.3">
      <c r="A22" s="10">
        <v>15</v>
      </c>
      <c r="B22" s="88" t="s">
        <v>4</v>
      </c>
      <c r="C22" s="88"/>
      <c r="D22" s="88"/>
      <c r="E22" s="88"/>
      <c r="F22" s="9">
        <v>0</v>
      </c>
      <c r="G22" s="9">
        <v>10</v>
      </c>
      <c r="H22" s="9">
        <v>3</v>
      </c>
      <c r="I22" s="9">
        <v>20</v>
      </c>
      <c r="J22" s="9">
        <v>38</v>
      </c>
      <c r="K22" s="47">
        <v>0</v>
      </c>
      <c r="L22" s="47">
        <v>6</v>
      </c>
      <c r="M22" s="47">
        <v>2</v>
      </c>
      <c r="N22" s="47">
        <v>5</v>
      </c>
      <c r="O22" s="47">
        <v>17</v>
      </c>
      <c r="P22" s="47">
        <v>0</v>
      </c>
      <c r="Q22" s="47">
        <v>150</v>
      </c>
      <c r="R22" s="47">
        <v>20</v>
      </c>
      <c r="S22" s="47">
        <v>150</v>
      </c>
      <c r="T22" s="47">
        <v>120</v>
      </c>
      <c r="U22" s="54">
        <v>0</v>
      </c>
      <c r="V22" s="54">
        <v>0</v>
      </c>
      <c r="W22" s="54">
        <v>0</v>
      </c>
      <c r="X22" s="54">
        <v>0</v>
      </c>
      <c r="Y22" s="54">
        <v>0</v>
      </c>
      <c r="Z22" s="47">
        <v>0</v>
      </c>
      <c r="AA22" s="47">
        <v>0</v>
      </c>
      <c r="AB22" s="47">
        <v>0</v>
      </c>
      <c r="AC22" s="47">
        <v>0</v>
      </c>
      <c r="AD22" s="47">
        <v>53</v>
      </c>
    </row>
    <row r="23" spans="1:30" ht="20.100000000000001" customHeight="1" x14ac:dyDescent="0.3">
      <c r="A23" s="10">
        <v>16</v>
      </c>
      <c r="B23" s="88" t="s">
        <v>3</v>
      </c>
      <c r="C23" s="88"/>
      <c r="D23" s="88"/>
      <c r="E23" s="88"/>
      <c r="F23" s="9">
        <v>634</v>
      </c>
      <c r="G23" s="9">
        <v>0</v>
      </c>
      <c r="H23" s="9">
        <v>0</v>
      </c>
      <c r="I23" s="9">
        <v>0</v>
      </c>
      <c r="J23" s="9">
        <v>445</v>
      </c>
      <c r="K23" s="47">
        <v>990</v>
      </c>
      <c r="L23" s="47">
        <v>0</v>
      </c>
      <c r="M23" s="47">
        <v>0</v>
      </c>
      <c r="N23" s="47">
        <v>812</v>
      </c>
      <c r="O23" s="47">
        <v>1337</v>
      </c>
      <c r="P23" s="47">
        <v>9812</v>
      </c>
      <c r="Q23" s="47">
        <v>0</v>
      </c>
      <c r="R23" s="47">
        <v>0</v>
      </c>
      <c r="S23" s="47">
        <v>1696</v>
      </c>
      <c r="T23" s="47">
        <v>7055</v>
      </c>
      <c r="U23" s="54">
        <v>15000</v>
      </c>
      <c r="V23" s="54">
        <v>0</v>
      </c>
      <c r="W23" s="54">
        <v>0</v>
      </c>
      <c r="X23" s="54">
        <v>5821</v>
      </c>
      <c r="Y23" s="54">
        <v>11234.93</v>
      </c>
      <c r="Z23" s="47">
        <f>[10]Pampangan!$O$14</f>
        <v>8751.2999999999993</v>
      </c>
      <c r="AA23" s="47">
        <v>0</v>
      </c>
      <c r="AB23" s="47">
        <f>[10]Pampangan!$O$17</f>
        <v>100.09</v>
      </c>
      <c r="AC23" s="47">
        <f>[10]Pampangan!$O$31</f>
        <v>8740</v>
      </c>
      <c r="AD23" s="47">
        <f>[10]Pampangan!$O$30</f>
        <v>5251.85</v>
      </c>
    </row>
    <row r="24" spans="1:30" ht="20.100000000000001" customHeight="1" x14ac:dyDescent="0.3">
      <c r="A24" s="10">
        <v>17</v>
      </c>
      <c r="B24" s="88" t="s">
        <v>2</v>
      </c>
      <c r="C24" s="88"/>
      <c r="D24" s="88"/>
      <c r="E24" s="88"/>
      <c r="F24" s="9">
        <v>89</v>
      </c>
      <c r="G24" s="9">
        <v>0</v>
      </c>
      <c r="H24" s="9">
        <v>0</v>
      </c>
      <c r="I24" s="9">
        <v>0</v>
      </c>
      <c r="J24" s="9">
        <v>0</v>
      </c>
      <c r="K24" s="47">
        <v>0</v>
      </c>
      <c r="L24" s="47">
        <v>0</v>
      </c>
      <c r="M24" s="47">
        <v>0</v>
      </c>
      <c r="N24" s="47">
        <v>0</v>
      </c>
      <c r="O24" s="47">
        <v>4</v>
      </c>
      <c r="P24" s="47">
        <v>0</v>
      </c>
      <c r="Q24" s="47">
        <v>0</v>
      </c>
      <c r="R24" s="47">
        <v>0</v>
      </c>
      <c r="S24" s="47">
        <v>0</v>
      </c>
      <c r="T24" s="47">
        <v>30</v>
      </c>
      <c r="U24" s="54">
        <v>0</v>
      </c>
      <c r="V24" s="54">
        <v>0</v>
      </c>
      <c r="W24" s="54">
        <v>0</v>
      </c>
      <c r="X24" s="54">
        <v>0</v>
      </c>
      <c r="Y24" s="54">
        <v>0</v>
      </c>
      <c r="Z24" s="47">
        <v>0</v>
      </c>
      <c r="AA24" s="47">
        <v>0</v>
      </c>
      <c r="AB24" s="47">
        <v>0</v>
      </c>
      <c r="AC24" s="47">
        <v>0</v>
      </c>
      <c r="AD24" s="47">
        <v>27</v>
      </c>
    </row>
    <row r="25" spans="1:30" ht="20.100000000000001" customHeight="1" x14ac:dyDescent="0.3">
      <c r="A25" s="10">
        <v>18</v>
      </c>
      <c r="B25" s="88" t="s">
        <v>1</v>
      </c>
      <c r="C25" s="88"/>
      <c r="D25" s="88"/>
      <c r="E25" s="88"/>
      <c r="F25" s="9">
        <v>0</v>
      </c>
      <c r="G25" s="9">
        <v>22</v>
      </c>
      <c r="H25" s="9">
        <v>62</v>
      </c>
      <c r="I25" s="9">
        <v>39</v>
      </c>
      <c r="J25" s="9">
        <v>5</v>
      </c>
      <c r="K25" s="47">
        <v>3</v>
      </c>
      <c r="L25" s="47">
        <v>55</v>
      </c>
      <c r="M25" s="47">
        <v>6</v>
      </c>
      <c r="N25" s="47">
        <v>28</v>
      </c>
      <c r="O25" s="47">
        <v>38</v>
      </c>
      <c r="P25" s="47">
        <v>0</v>
      </c>
      <c r="Q25" s="47">
        <v>0</v>
      </c>
      <c r="R25" s="47">
        <v>10</v>
      </c>
      <c r="S25" s="47">
        <v>0</v>
      </c>
      <c r="T25" s="47">
        <v>330</v>
      </c>
      <c r="U25" s="54">
        <v>0</v>
      </c>
      <c r="V25" s="54">
        <v>0</v>
      </c>
      <c r="W25" s="54">
        <v>0</v>
      </c>
      <c r="X25" s="54">
        <v>402</v>
      </c>
      <c r="Y25" s="54">
        <v>268.60000000000002</v>
      </c>
      <c r="Z25" s="47">
        <v>0</v>
      </c>
      <c r="AA25" s="47">
        <f>'[10]Air Sugihan'!$O$26</f>
        <v>601</v>
      </c>
      <c r="AB25" s="47">
        <f>'[10]Air Sugihan'!$O$17</f>
        <v>0</v>
      </c>
      <c r="AC25" s="47">
        <v>0</v>
      </c>
      <c r="AD25" s="47">
        <f>'[10]Air Sugihan'!$O$30</f>
        <v>241</v>
      </c>
    </row>
    <row r="26" spans="1:30" ht="20.100000000000001" customHeight="1" x14ac:dyDescent="0.3">
      <c r="A26" s="89" t="s">
        <v>0</v>
      </c>
      <c r="B26" s="89"/>
      <c r="C26" s="89"/>
      <c r="D26" s="89"/>
      <c r="E26" s="89"/>
      <c r="F26" s="9">
        <f t="shared" ref="F26:P26" si="0">SUM(F8:F25)</f>
        <v>23869</v>
      </c>
      <c r="G26" s="9">
        <f t="shared" si="0"/>
        <v>5863</v>
      </c>
      <c r="H26" s="9">
        <f t="shared" si="0"/>
        <v>225.2</v>
      </c>
      <c r="I26" s="9">
        <f t="shared" si="0"/>
        <v>4341</v>
      </c>
      <c r="J26" s="9">
        <f t="shared" si="0"/>
        <v>12620</v>
      </c>
      <c r="K26" s="9">
        <f t="shared" si="0"/>
        <v>8247</v>
      </c>
      <c r="L26" s="9">
        <f t="shared" si="0"/>
        <v>3404</v>
      </c>
      <c r="M26" s="9">
        <f t="shared" si="0"/>
        <v>150</v>
      </c>
      <c r="N26" s="9">
        <f t="shared" si="0"/>
        <v>2765</v>
      </c>
      <c r="O26" s="9">
        <f t="shared" si="0"/>
        <v>10210</v>
      </c>
      <c r="P26" s="9">
        <f t="shared" si="0"/>
        <v>61859</v>
      </c>
      <c r="Q26" s="9">
        <f t="shared" ref="Q26" si="1">SUM(Q8:Q25)</f>
        <v>8360</v>
      </c>
      <c r="R26" s="9">
        <f t="shared" ref="R26:T26" si="2">SUM(R8:R25)</f>
        <v>642</v>
      </c>
      <c r="S26" s="9">
        <f t="shared" si="2"/>
        <v>14437</v>
      </c>
      <c r="T26" s="9">
        <f t="shared" si="2"/>
        <v>56535</v>
      </c>
      <c r="U26" s="54">
        <f t="shared" ref="U26:AD26" si="3">SUM(U8:U25)</f>
        <v>270295.5</v>
      </c>
      <c r="V26" s="54">
        <f t="shared" si="3"/>
        <v>8087.45</v>
      </c>
      <c r="W26" s="54">
        <f t="shared" si="3"/>
        <v>4450.7999999999993</v>
      </c>
      <c r="X26" s="54">
        <f t="shared" si="3"/>
        <v>40848</v>
      </c>
      <c r="Y26" s="54">
        <f t="shared" si="3"/>
        <v>107661.67000000001</v>
      </c>
      <c r="Z26" s="54">
        <f t="shared" si="3"/>
        <v>28038.3</v>
      </c>
      <c r="AA26" s="54">
        <f t="shared" si="3"/>
        <v>15974</v>
      </c>
      <c r="AB26" s="54">
        <f t="shared" si="3"/>
        <v>1503.6899999999998</v>
      </c>
      <c r="AC26" s="54">
        <f t="shared" si="3"/>
        <v>40165</v>
      </c>
      <c r="AD26" s="54">
        <f t="shared" si="3"/>
        <v>101029.85</v>
      </c>
    </row>
    <row r="27" spans="1:30" s="34" customFormat="1" ht="15" x14ac:dyDescent="0.25">
      <c r="A27" s="34" t="s">
        <v>86</v>
      </c>
      <c r="B27" s="7"/>
      <c r="C27" s="7"/>
      <c r="D27" s="7"/>
      <c r="E27" s="7"/>
      <c r="F27" s="11"/>
      <c r="G27" s="11"/>
      <c r="H27" s="11"/>
      <c r="I27" s="11"/>
      <c r="J27" s="11"/>
      <c r="K27" s="11"/>
      <c r="P27" s="78"/>
      <c r="Q27" s="78"/>
      <c r="R27" s="78"/>
      <c r="S27" s="78"/>
      <c r="T27" s="78"/>
      <c r="U27" s="78"/>
      <c r="V27" s="78"/>
      <c r="W27" s="78"/>
      <c r="X27" s="78"/>
      <c r="Y27" s="78"/>
      <c r="Z27" s="78"/>
      <c r="AA27" s="78"/>
      <c r="AB27" s="78"/>
      <c r="AC27" s="78"/>
      <c r="AD27" s="78"/>
    </row>
    <row r="30" spans="1:30" x14ac:dyDescent="0.3">
      <c r="I30" s="6"/>
    </row>
    <row r="31" spans="1:30" x14ac:dyDescent="0.3">
      <c r="I31" s="6"/>
      <c r="Q31" s="15"/>
      <c r="V31" s="15"/>
    </row>
    <row r="32" spans="1:30" x14ac:dyDescent="0.3">
      <c r="I32" s="6"/>
    </row>
    <row r="33" spans="9:22" x14ac:dyDescent="0.3">
      <c r="I33" s="6"/>
      <c r="Q33" s="15"/>
      <c r="V33" s="15"/>
    </row>
    <row r="34" spans="9:22" x14ac:dyDescent="0.3">
      <c r="I34" s="6"/>
    </row>
    <row r="35" spans="9:22" x14ac:dyDescent="0.3">
      <c r="I35" s="6"/>
    </row>
    <row r="36" spans="9:22" x14ac:dyDescent="0.3">
      <c r="I36" s="6"/>
    </row>
    <row r="37" spans="9:22" x14ac:dyDescent="0.3">
      <c r="I37" s="6"/>
    </row>
    <row r="38" spans="9:22" x14ac:dyDescent="0.3">
      <c r="I38" s="6"/>
    </row>
    <row r="39" spans="9:22" x14ac:dyDescent="0.3">
      <c r="I39" s="6"/>
    </row>
    <row r="40" spans="9:22" x14ac:dyDescent="0.3">
      <c r="I40" s="6"/>
    </row>
    <row r="41" spans="9:22" x14ac:dyDescent="0.3">
      <c r="I41" s="6"/>
    </row>
    <row r="42" spans="9:22" x14ac:dyDescent="0.3">
      <c r="I42" s="6"/>
    </row>
    <row r="43" spans="9:22" x14ac:dyDescent="0.3">
      <c r="I43" s="6"/>
    </row>
    <row r="44" spans="9:22" x14ac:dyDescent="0.3">
      <c r="I44" s="6"/>
    </row>
    <row r="45" spans="9:22" x14ac:dyDescent="0.3">
      <c r="I45" s="6"/>
    </row>
    <row r="46" spans="9:22" x14ac:dyDescent="0.3">
      <c r="I46" s="6"/>
    </row>
    <row r="47" spans="9:22" x14ac:dyDescent="0.3">
      <c r="I47" s="6"/>
    </row>
  </sheetData>
  <mergeCells count="31">
    <mergeCell ref="A1:AD1"/>
    <mergeCell ref="A2:AD2"/>
    <mergeCell ref="A3:AD3"/>
    <mergeCell ref="F5:AD5"/>
    <mergeCell ref="A4:T4"/>
    <mergeCell ref="A5:A7"/>
    <mergeCell ref="B5:E7"/>
    <mergeCell ref="F6:J6"/>
    <mergeCell ref="K6:O6"/>
    <mergeCell ref="P6:T6"/>
    <mergeCell ref="U6:Y6"/>
    <mergeCell ref="Z6:AD6"/>
    <mergeCell ref="B19:E19"/>
    <mergeCell ref="B8:E8"/>
    <mergeCell ref="B9:E9"/>
    <mergeCell ref="B10:E10"/>
    <mergeCell ref="B11:E11"/>
    <mergeCell ref="B12:E12"/>
    <mergeCell ref="B13:E13"/>
    <mergeCell ref="B14:E14"/>
    <mergeCell ref="B15:E15"/>
    <mergeCell ref="B16:E16"/>
    <mergeCell ref="B17:E17"/>
    <mergeCell ref="B18:E18"/>
    <mergeCell ref="A26:E26"/>
    <mergeCell ref="B20:E20"/>
    <mergeCell ref="B21:E21"/>
    <mergeCell ref="B22:E22"/>
    <mergeCell ref="B23:E23"/>
    <mergeCell ref="B24:E24"/>
    <mergeCell ref="B25:E25"/>
  </mergeCells>
  <printOptions horizontalCentered="1" verticalCentered="1"/>
  <pageMargins left="0.7" right="0.25" top="0.75" bottom="0.75" header="0.3" footer="0.3"/>
  <pageSetup paperSize="9" scale="84" orientation="landscape" horizontalDpi="4294967293" r:id="rId1"/>
  <headerFooter>
    <oddFooter>&amp;R&amp;"Arial,Regular"&amp;12VI - 21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AF28"/>
  <sheetViews>
    <sheetView view="pageBreakPreview" topLeftCell="A2" zoomScale="70" zoomScaleSheetLayoutView="70" workbookViewId="0">
      <selection activeCell="S16" sqref="S16"/>
    </sheetView>
  </sheetViews>
  <sheetFormatPr defaultRowHeight="14.4" x14ac:dyDescent="0.3"/>
  <cols>
    <col min="1" max="1" width="4.5546875" customWidth="1"/>
    <col min="2" max="2" width="9.21875" customWidth="1"/>
    <col min="3" max="3" width="1.44140625" customWidth="1"/>
    <col min="4" max="4" width="7" customWidth="1"/>
    <col min="5" max="5" width="9.77734375" customWidth="1"/>
    <col min="6" max="13" width="10.5546875" hidden="1" customWidth="1"/>
    <col min="14" max="23" width="10.5546875" customWidth="1"/>
    <col min="24" max="24" width="10.5546875" hidden="1" customWidth="1"/>
    <col min="25" max="26" width="10.5546875" customWidth="1"/>
  </cols>
  <sheetData>
    <row r="1" spans="1:32" ht="15.6" hidden="1" customHeight="1" x14ac:dyDescent="0.3">
      <c r="A1" s="79" t="s">
        <v>69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  <c r="AA1" s="13"/>
      <c r="AB1" s="13"/>
      <c r="AC1" s="13"/>
      <c r="AD1" s="13"/>
      <c r="AE1" s="13"/>
      <c r="AF1" s="13"/>
    </row>
    <row r="2" spans="1:32" ht="15.6" customHeight="1" x14ac:dyDescent="0.3">
      <c r="A2" s="79" t="s">
        <v>70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13"/>
      <c r="AB2" s="13"/>
      <c r="AC2" s="13"/>
      <c r="AD2" s="13"/>
      <c r="AE2" s="13"/>
      <c r="AF2" s="13"/>
    </row>
    <row r="3" spans="1:32" ht="15.6" x14ac:dyDescent="0.3">
      <c r="A3" s="79" t="s">
        <v>73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</row>
    <row r="4" spans="1:32" ht="15.6" x14ac:dyDescent="0.3">
      <c r="A4" s="79" t="s">
        <v>88</v>
      </c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79"/>
      <c r="W4" s="79"/>
      <c r="X4" s="79"/>
      <c r="Y4" s="79"/>
      <c r="Z4" s="79"/>
      <c r="AA4" s="13"/>
      <c r="AB4" s="13"/>
      <c r="AC4" s="13"/>
      <c r="AD4" s="13"/>
      <c r="AE4" s="13"/>
      <c r="AF4" s="13"/>
    </row>
    <row r="5" spans="1:32" x14ac:dyDescent="0.3">
      <c r="A5" s="90"/>
      <c r="B5" s="90"/>
      <c r="C5" s="90"/>
      <c r="D5" s="90"/>
      <c r="E5" s="90"/>
      <c r="F5" s="91"/>
      <c r="G5" s="91"/>
      <c r="H5" s="91"/>
      <c r="I5" s="91"/>
      <c r="J5" s="91"/>
      <c r="K5" s="91"/>
      <c r="L5" s="91"/>
      <c r="M5" s="91"/>
      <c r="N5" s="91"/>
      <c r="O5" s="91"/>
      <c r="P5" s="91"/>
      <c r="Q5" s="91"/>
    </row>
    <row r="6" spans="1:32" ht="18.75" customHeight="1" x14ac:dyDescent="0.3">
      <c r="A6" s="89" t="s">
        <v>20</v>
      </c>
      <c r="B6" s="89" t="s">
        <v>61</v>
      </c>
      <c r="C6" s="89"/>
      <c r="D6" s="89"/>
      <c r="E6" s="89"/>
      <c r="F6" s="89" t="s">
        <v>19</v>
      </c>
      <c r="G6" s="89"/>
      <c r="H6" s="89"/>
      <c r="I6" s="89"/>
      <c r="J6" s="89"/>
      <c r="K6" s="89"/>
      <c r="L6" s="89"/>
      <c r="M6" s="89"/>
      <c r="N6" s="89"/>
      <c r="O6" s="89"/>
      <c r="P6" s="89"/>
      <c r="Q6" s="89"/>
      <c r="R6" s="89"/>
      <c r="S6" s="89"/>
      <c r="T6" s="89"/>
      <c r="U6" s="89"/>
      <c r="V6" s="89"/>
      <c r="W6" s="89"/>
      <c r="X6" s="89"/>
      <c r="Y6" s="89"/>
      <c r="Z6" s="89"/>
    </row>
    <row r="7" spans="1:32" ht="18.75" customHeight="1" x14ac:dyDescent="0.3">
      <c r="A7" s="89"/>
      <c r="B7" s="89"/>
      <c r="C7" s="89"/>
      <c r="D7" s="89"/>
      <c r="E7" s="89"/>
      <c r="F7" s="89">
        <v>2018</v>
      </c>
      <c r="G7" s="89"/>
      <c r="H7" s="89"/>
      <c r="I7" s="89"/>
      <c r="J7" s="89">
        <v>2019</v>
      </c>
      <c r="K7" s="89"/>
      <c r="L7" s="89"/>
      <c r="M7" s="89"/>
      <c r="N7" s="89">
        <v>2020</v>
      </c>
      <c r="O7" s="89"/>
      <c r="P7" s="89"/>
      <c r="Q7" s="89"/>
      <c r="R7" s="89">
        <v>2021</v>
      </c>
      <c r="S7" s="89"/>
      <c r="T7" s="89"/>
      <c r="U7" s="89"/>
      <c r="V7" s="89">
        <v>2022</v>
      </c>
      <c r="W7" s="89"/>
      <c r="X7" s="89"/>
      <c r="Y7" s="89"/>
      <c r="Z7" s="89"/>
    </row>
    <row r="8" spans="1:32" ht="59.25" customHeight="1" x14ac:dyDescent="0.3">
      <c r="A8" s="89"/>
      <c r="B8" s="89"/>
      <c r="C8" s="89"/>
      <c r="D8" s="89"/>
      <c r="E8" s="89"/>
      <c r="F8" s="1" t="s">
        <v>38</v>
      </c>
      <c r="G8" s="1" t="s">
        <v>50</v>
      </c>
      <c r="H8" s="1" t="s">
        <v>51</v>
      </c>
      <c r="I8" s="1" t="s">
        <v>52</v>
      </c>
      <c r="J8" s="1" t="s">
        <v>38</v>
      </c>
      <c r="K8" s="1" t="s">
        <v>50</v>
      </c>
      <c r="L8" s="1" t="s">
        <v>51</v>
      </c>
      <c r="M8" s="1" t="s">
        <v>52</v>
      </c>
      <c r="N8" s="1" t="s">
        <v>38</v>
      </c>
      <c r="O8" s="1" t="s">
        <v>50</v>
      </c>
      <c r="P8" s="1" t="s">
        <v>51</v>
      </c>
      <c r="Q8" s="1" t="s">
        <v>52</v>
      </c>
      <c r="R8" s="1" t="s">
        <v>38</v>
      </c>
      <c r="S8" s="1" t="s">
        <v>50</v>
      </c>
      <c r="T8" s="1" t="s">
        <v>51</v>
      </c>
      <c r="U8" s="1" t="s">
        <v>52</v>
      </c>
      <c r="V8" s="1" t="s">
        <v>38</v>
      </c>
      <c r="W8" s="1" t="s">
        <v>50</v>
      </c>
      <c r="X8" s="1" t="s">
        <v>87</v>
      </c>
      <c r="Y8" s="1" t="s">
        <v>51</v>
      </c>
      <c r="Z8" s="1" t="s">
        <v>52</v>
      </c>
    </row>
    <row r="9" spans="1:32" ht="20.100000000000001" customHeight="1" x14ac:dyDescent="0.3">
      <c r="A9" s="10">
        <v>1</v>
      </c>
      <c r="B9" s="88" t="s">
        <v>18</v>
      </c>
      <c r="C9" s="88"/>
      <c r="D9" s="88"/>
      <c r="E9" s="88"/>
      <c r="F9" s="9">
        <v>13</v>
      </c>
      <c r="G9" s="9">
        <v>35</v>
      </c>
      <c r="H9" s="9" t="s">
        <v>59</v>
      </c>
      <c r="I9" s="9">
        <v>3</v>
      </c>
      <c r="J9" s="48">
        <v>14</v>
      </c>
      <c r="K9" s="48">
        <v>29</v>
      </c>
      <c r="L9" s="36">
        <v>0</v>
      </c>
      <c r="M9" s="48">
        <v>3</v>
      </c>
      <c r="N9" s="48">
        <v>15</v>
      </c>
      <c r="O9" s="48">
        <v>39</v>
      </c>
      <c r="P9" s="48">
        <v>2</v>
      </c>
      <c r="Q9" s="48">
        <v>11</v>
      </c>
      <c r="R9" s="62">
        <v>8.5</v>
      </c>
      <c r="S9" s="62">
        <v>16</v>
      </c>
      <c r="T9" s="62">
        <v>7</v>
      </c>
      <c r="U9" s="62">
        <v>3.5</v>
      </c>
      <c r="V9" s="48">
        <v>17</v>
      </c>
      <c r="W9" s="48">
        <v>28</v>
      </c>
      <c r="X9" s="48">
        <f>[11]Lempuing!$BB$15</f>
        <v>27.75</v>
      </c>
      <c r="Y9" s="48">
        <f>[11]Lempuing!$BB$16</f>
        <v>12.75</v>
      </c>
      <c r="Z9" s="54">
        <f>[11]Lempuing!$BB$33</f>
        <v>12</v>
      </c>
    </row>
    <row r="10" spans="1:32" ht="20.100000000000001" customHeight="1" x14ac:dyDescent="0.3">
      <c r="A10" s="10">
        <v>2</v>
      </c>
      <c r="B10" s="88" t="s">
        <v>17</v>
      </c>
      <c r="C10" s="88"/>
      <c r="D10" s="88"/>
      <c r="E10" s="88"/>
      <c r="F10" s="9">
        <v>31</v>
      </c>
      <c r="G10" s="9">
        <v>68</v>
      </c>
      <c r="H10" s="9">
        <v>3</v>
      </c>
      <c r="I10" s="9">
        <v>20</v>
      </c>
      <c r="J10" s="48">
        <v>6</v>
      </c>
      <c r="K10" s="48">
        <v>56</v>
      </c>
      <c r="L10" s="36">
        <v>0</v>
      </c>
      <c r="M10" s="48">
        <v>4</v>
      </c>
      <c r="N10" s="48">
        <v>0</v>
      </c>
      <c r="O10" s="48">
        <v>27</v>
      </c>
      <c r="P10" s="48">
        <v>1</v>
      </c>
      <c r="Q10" s="48">
        <v>0</v>
      </c>
      <c r="R10" s="62">
        <v>0</v>
      </c>
      <c r="S10" s="62">
        <v>43</v>
      </c>
      <c r="T10" s="62">
        <v>0</v>
      </c>
      <c r="U10" s="62">
        <v>0</v>
      </c>
      <c r="V10" s="48">
        <v>0</v>
      </c>
      <c r="W10" s="48">
        <v>6</v>
      </c>
      <c r="X10" s="48">
        <v>6</v>
      </c>
      <c r="Y10" s="48">
        <v>1</v>
      </c>
      <c r="Z10" s="48">
        <f>'[11]Lempuing Jayaa'!$BB$33</f>
        <v>1</v>
      </c>
    </row>
    <row r="11" spans="1:32" ht="20.100000000000001" customHeight="1" x14ac:dyDescent="0.3">
      <c r="A11" s="10">
        <v>3</v>
      </c>
      <c r="B11" s="88" t="s">
        <v>16</v>
      </c>
      <c r="C11" s="88"/>
      <c r="D11" s="88"/>
      <c r="E11" s="88"/>
      <c r="F11" s="9">
        <v>14</v>
      </c>
      <c r="G11" s="9" t="s">
        <v>59</v>
      </c>
      <c r="H11" s="9">
        <v>28</v>
      </c>
      <c r="I11" s="9">
        <v>3</v>
      </c>
      <c r="J11" s="48">
        <v>17</v>
      </c>
      <c r="K11" s="48">
        <v>1</v>
      </c>
      <c r="L11" s="36">
        <v>16</v>
      </c>
      <c r="M11" s="48">
        <v>7</v>
      </c>
      <c r="N11" s="48">
        <v>12</v>
      </c>
      <c r="O11" s="48">
        <v>6</v>
      </c>
      <c r="P11" s="48">
        <v>10</v>
      </c>
      <c r="Q11" s="48">
        <v>0</v>
      </c>
      <c r="R11" s="62">
        <v>5.65</v>
      </c>
      <c r="S11" s="62">
        <v>7.95</v>
      </c>
      <c r="T11" s="62">
        <v>3</v>
      </c>
      <c r="U11" s="62">
        <v>0</v>
      </c>
      <c r="V11" s="48">
        <v>8</v>
      </c>
      <c r="W11" s="48">
        <v>9</v>
      </c>
      <c r="X11" s="48">
        <f>[11]Mesuji!$BB$15</f>
        <v>1.5</v>
      </c>
      <c r="Y11" s="48">
        <v>8</v>
      </c>
      <c r="Z11" s="48">
        <v>0</v>
      </c>
    </row>
    <row r="12" spans="1:32" ht="20.100000000000001" customHeight="1" x14ac:dyDescent="0.3">
      <c r="A12" s="10">
        <v>4</v>
      </c>
      <c r="B12" s="88" t="s">
        <v>15</v>
      </c>
      <c r="C12" s="88"/>
      <c r="D12" s="88"/>
      <c r="E12" s="88"/>
      <c r="F12" s="9" t="s">
        <v>59</v>
      </c>
      <c r="G12" s="9">
        <v>7</v>
      </c>
      <c r="H12" s="9">
        <v>2</v>
      </c>
      <c r="I12" s="9">
        <v>1</v>
      </c>
      <c r="J12" s="48">
        <v>0</v>
      </c>
      <c r="K12" s="48">
        <v>3</v>
      </c>
      <c r="L12" s="36">
        <v>0</v>
      </c>
      <c r="M12" s="48">
        <v>0</v>
      </c>
      <c r="N12" s="48">
        <v>2</v>
      </c>
      <c r="O12" s="48">
        <v>1</v>
      </c>
      <c r="P12" s="48">
        <v>2</v>
      </c>
      <c r="Q12" s="48">
        <v>0</v>
      </c>
      <c r="R12" s="62">
        <v>1</v>
      </c>
      <c r="S12" s="62">
        <v>1.5</v>
      </c>
      <c r="T12" s="62">
        <v>1</v>
      </c>
      <c r="U12" s="62">
        <v>0</v>
      </c>
      <c r="V12" s="48">
        <v>4</v>
      </c>
      <c r="W12" s="48">
        <v>7</v>
      </c>
      <c r="X12" s="48">
        <v>7</v>
      </c>
      <c r="Y12" s="48">
        <v>4</v>
      </c>
      <c r="Z12" s="48">
        <v>0</v>
      </c>
    </row>
    <row r="13" spans="1:32" ht="20.100000000000001" customHeight="1" x14ac:dyDescent="0.3">
      <c r="A13" s="10">
        <v>5</v>
      </c>
      <c r="B13" s="88" t="s">
        <v>14</v>
      </c>
      <c r="C13" s="88"/>
      <c r="D13" s="88"/>
      <c r="E13" s="88"/>
      <c r="F13" s="9">
        <v>11</v>
      </c>
      <c r="G13" s="9">
        <v>17</v>
      </c>
      <c r="H13" s="9">
        <v>10</v>
      </c>
      <c r="I13" s="9" t="s">
        <v>59</v>
      </c>
      <c r="J13" s="48">
        <v>12</v>
      </c>
      <c r="K13" s="48">
        <v>13</v>
      </c>
      <c r="L13" s="36">
        <v>5</v>
      </c>
      <c r="M13" s="48">
        <v>3</v>
      </c>
      <c r="N13" s="48">
        <v>17</v>
      </c>
      <c r="O13" s="48">
        <v>60</v>
      </c>
      <c r="P13" s="48">
        <v>42</v>
      </c>
      <c r="Q13" s="48">
        <v>6</v>
      </c>
      <c r="R13" s="62">
        <v>8</v>
      </c>
      <c r="S13" s="62">
        <v>0</v>
      </c>
      <c r="T13" s="62">
        <v>2</v>
      </c>
      <c r="U13" s="62">
        <v>6</v>
      </c>
      <c r="V13" s="48">
        <v>11</v>
      </c>
      <c r="W13" s="48">
        <v>10</v>
      </c>
      <c r="X13" s="48">
        <v>4</v>
      </c>
      <c r="Y13" s="48">
        <v>10</v>
      </c>
      <c r="Z13" s="48">
        <v>10</v>
      </c>
    </row>
    <row r="14" spans="1:32" ht="20.100000000000001" customHeight="1" x14ac:dyDescent="0.3">
      <c r="A14" s="10">
        <v>6</v>
      </c>
      <c r="B14" s="88" t="s">
        <v>13</v>
      </c>
      <c r="C14" s="88"/>
      <c r="D14" s="88"/>
      <c r="E14" s="88"/>
      <c r="F14" s="9">
        <v>23</v>
      </c>
      <c r="G14" s="9">
        <v>3</v>
      </c>
      <c r="H14" s="9" t="s">
        <v>59</v>
      </c>
      <c r="I14" s="9" t="s">
        <v>59</v>
      </c>
      <c r="J14" s="48">
        <v>8</v>
      </c>
      <c r="K14" s="49">
        <v>3</v>
      </c>
      <c r="L14" s="36">
        <v>2</v>
      </c>
      <c r="M14" s="48">
        <v>0</v>
      </c>
      <c r="N14" s="48">
        <v>4</v>
      </c>
      <c r="O14" s="48">
        <v>22</v>
      </c>
      <c r="P14" s="48">
        <v>4</v>
      </c>
      <c r="Q14" s="48">
        <v>1</v>
      </c>
      <c r="R14" s="62">
        <v>0</v>
      </c>
      <c r="S14" s="62">
        <v>13</v>
      </c>
      <c r="T14" s="62">
        <v>0</v>
      </c>
      <c r="U14" s="62">
        <v>0</v>
      </c>
      <c r="V14" s="48">
        <v>1</v>
      </c>
      <c r="W14" s="48">
        <v>7</v>
      </c>
      <c r="X14" s="48">
        <v>3</v>
      </c>
      <c r="Y14" s="48">
        <v>1</v>
      </c>
      <c r="Z14" s="48">
        <v>0</v>
      </c>
    </row>
    <row r="15" spans="1:32" ht="20.100000000000001" customHeight="1" x14ac:dyDescent="0.3">
      <c r="A15" s="10">
        <v>7</v>
      </c>
      <c r="B15" s="88" t="s">
        <v>12</v>
      </c>
      <c r="C15" s="88"/>
      <c r="D15" s="88"/>
      <c r="E15" s="88"/>
      <c r="F15" s="9">
        <v>16</v>
      </c>
      <c r="G15" s="9" t="s">
        <v>59</v>
      </c>
      <c r="H15" s="9">
        <v>11</v>
      </c>
      <c r="I15" s="9" t="s">
        <v>59</v>
      </c>
      <c r="J15" s="48">
        <v>12</v>
      </c>
      <c r="K15" s="48">
        <v>1</v>
      </c>
      <c r="L15" s="36">
        <v>9</v>
      </c>
      <c r="M15" s="48">
        <v>0</v>
      </c>
      <c r="N15" s="48">
        <v>15</v>
      </c>
      <c r="O15" s="48">
        <v>8</v>
      </c>
      <c r="P15" s="48">
        <v>8</v>
      </c>
      <c r="Q15" s="48">
        <v>0</v>
      </c>
      <c r="R15" s="62">
        <v>8</v>
      </c>
      <c r="S15" s="62">
        <v>6</v>
      </c>
      <c r="T15" s="62">
        <v>6</v>
      </c>
      <c r="U15" s="62">
        <v>0</v>
      </c>
      <c r="V15" s="48">
        <v>10</v>
      </c>
      <c r="W15" s="48">
        <v>8</v>
      </c>
      <c r="X15" s="48">
        <v>6</v>
      </c>
      <c r="Y15" s="48">
        <f>[12]Sheet1!$BB$16</f>
        <v>1.75</v>
      </c>
      <c r="Z15" s="48">
        <v>0</v>
      </c>
    </row>
    <row r="16" spans="1:32" ht="20.100000000000001" customHeight="1" x14ac:dyDescent="0.3">
      <c r="A16" s="10">
        <v>8</v>
      </c>
      <c r="B16" s="88" t="s">
        <v>11</v>
      </c>
      <c r="C16" s="88"/>
      <c r="D16" s="88"/>
      <c r="E16" s="88"/>
      <c r="F16" s="9">
        <v>20</v>
      </c>
      <c r="G16" s="9">
        <v>15</v>
      </c>
      <c r="H16" s="9">
        <v>10</v>
      </c>
      <c r="I16" s="9">
        <v>20</v>
      </c>
      <c r="J16" s="48">
        <v>15</v>
      </c>
      <c r="K16" s="48">
        <v>18</v>
      </c>
      <c r="L16" s="36">
        <v>14</v>
      </c>
      <c r="M16" s="48">
        <v>9</v>
      </c>
      <c r="N16" s="48">
        <v>14</v>
      </c>
      <c r="O16" s="48">
        <v>15</v>
      </c>
      <c r="P16" s="48">
        <v>15</v>
      </c>
      <c r="Q16" s="48">
        <v>8</v>
      </c>
      <c r="R16" s="62">
        <v>11.75</v>
      </c>
      <c r="S16" s="62">
        <v>16.5</v>
      </c>
      <c r="T16" s="62">
        <v>13.5</v>
      </c>
      <c r="U16" s="62">
        <v>3.5</v>
      </c>
      <c r="V16" s="48">
        <v>11</v>
      </c>
      <c r="W16" s="48">
        <v>9</v>
      </c>
      <c r="X16" s="48">
        <v>9</v>
      </c>
      <c r="Y16" s="48">
        <v>13</v>
      </c>
      <c r="Z16" s="48">
        <f>[13]cengal!$BB$33</f>
        <v>0.75</v>
      </c>
    </row>
    <row r="17" spans="1:26" ht="20.100000000000001" customHeight="1" x14ac:dyDescent="0.3">
      <c r="A17" s="10">
        <v>9</v>
      </c>
      <c r="B17" s="88" t="s">
        <v>10</v>
      </c>
      <c r="C17" s="88"/>
      <c r="D17" s="88"/>
      <c r="E17" s="88"/>
      <c r="F17" s="9">
        <v>35</v>
      </c>
      <c r="G17" s="9">
        <v>377</v>
      </c>
      <c r="H17" s="9">
        <v>111</v>
      </c>
      <c r="I17" s="9" t="s">
        <v>59</v>
      </c>
      <c r="J17" s="48">
        <v>20</v>
      </c>
      <c r="K17" s="48">
        <v>374</v>
      </c>
      <c r="L17" s="36">
        <v>48</v>
      </c>
      <c r="M17" s="48">
        <v>0</v>
      </c>
      <c r="N17" s="48">
        <v>5</v>
      </c>
      <c r="O17" s="48">
        <v>154</v>
      </c>
      <c r="P17" s="48">
        <v>195</v>
      </c>
      <c r="Q17" s="48">
        <v>22</v>
      </c>
      <c r="R17" s="62">
        <v>28</v>
      </c>
      <c r="S17" s="62">
        <v>293</v>
      </c>
      <c r="T17" s="62">
        <v>454</v>
      </c>
      <c r="U17" s="62">
        <v>5</v>
      </c>
      <c r="V17" s="48">
        <v>30</v>
      </c>
      <c r="W17" s="48">
        <v>116</v>
      </c>
      <c r="X17" s="48">
        <v>0</v>
      </c>
      <c r="Y17" s="48">
        <v>183</v>
      </c>
      <c r="Z17" s="48">
        <v>17</v>
      </c>
    </row>
    <row r="18" spans="1:26" ht="20.100000000000001" customHeight="1" x14ac:dyDescent="0.3">
      <c r="A18" s="10">
        <v>10</v>
      </c>
      <c r="B18" s="88" t="s">
        <v>9</v>
      </c>
      <c r="C18" s="88"/>
      <c r="D18" s="88"/>
      <c r="E18" s="88"/>
      <c r="F18" s="9">
        <v>22</v>
      </c>
      <c r="G18" s="9">
        <v>3</v>
      </c>
      <c r="H18" s="9">
        <v>11</v>
      </c>
      <c r="I18" s="9">
        <v>2</v>
      </c>
      <c r="J18" s="48">
        <v>7</v>
      </c>
      <c r="K18" s="48">
        <v>1</v>
      </c>
      <c r="L18" s="36">
        <v>10</v>
      </c>
      <c r="M18" s="48">
        <v>2</v>
      </c>
      <c r="N18" s="48">
        <v>9</v>
      </c>
      <c r="O18" s="48">
        <v>0</v>
      </c>
      <c r="P18" s="48">
        <v>16</v>
      </c>
      <c r="Q18" s="48">
        <v>2</v>
      </c>
      <c r="R18" s="62">
        <v>0</v>
      </c>
      <c r="S18" s="62">
        <v>0</v>
      </c>
      <c r="T18" s="62">
        <v>14.75</v>
      </c>
      <c r="U18" s="62">
        <v>0.75</v>
      </c>
      <c r="V18" s="48">
        <f>[13]petir!$BB$20</f>
        <v>2.5</v>
      </c>
      <c r="W18" s="48">
        <v>0</v>
      </c>
      <c r="X18" s="48">
        <v>0</v>
      </c>
      <c r="Y18" s="48">
        <f>[13]petir!$BB$16</f>
        <v>6.5</v>
      </c>
      <c r="Z18" s="48">
        <v>0</v>
      </c>
    </row>
    <row r="19" spans="1:26" ht="20.100000000000001" customHeight="1" x14ac:dyDescent="0.3">
      <c r="A19" s="10">
        <v>11</v>
      </c>
      <c r="B19" s="88" t="s">
        <v>8</v>
      </c>
      <c r="C19" s="88"/>
      <c r="D19" s="88"/>
      <c r="E19" s="88"/>
      <c r="F19" s="9">
        <v>17</v>
      </c>
      <c r="G19" s="9">
        <v>18</v>
      </c>
      <c r="H19" s="9">
        <v>2</v>
      </c>
      <c r="I19" s="9" t="s">
        <v>59</v>
      </c>
      <c r="J19" s="48">
        <v>4</v>
      </c>
      <c r="K19" s="48">
        <v>4</v>
      </c>
      <c r="L19" s="36">
        <v>1</v>
      </c>
      <c r="M19" s="48">
        <v>0</v>
      </c>
      <c r="N19" s="48">
        <v>8</v>
      </c>
      <c r="O19" s="48">
        <v>0</v>
      </c>
      <c r="P19" s="48">
        <v>7</v>
      </c>
      <c r="Q19" s="48">
        <v>0</v>
      </c>
      <c r="R19" s="62">
        <v>1.5</v>
      </c>
      <c r="S19" s="62">
        <v>1</v>
      </c>
      <c r="T19" s="62">
        <v>5</v>
      </c>
      <c r="U19" s="62">
        <v>0</v>
      </c>
      <c r="V19" s="48">
        <f>'[13]tj lubuk'!$BA$20</f>
        <v>0</v>
      </c>
      <c r="W19" s="48">
        <v>5</v>
      </c>
      <c r="X19" s="48">
        <v>5</v>
      </c>
      <c r="Y19" s="48">
        <v>7</v>
      </c>
      <c r="Z19" s="48">
        <v>0</v>
      </c>
    </row>
    <row r="20" spans="1:26" ht="20.100000000000001" customHeight="1" x14ac:dyDescent="0.3">
      <c r="A20" s="10">
        <v>12</v>
      </c>
      <c r="B20" s="88" t="s">
        <v>7</v>
      </c>
      <c r="C20" s="88"/>
      <c r="D20" s="88"/>
      <c r="E20" s="88"/>
      <c r="F20" s="9">
        <v>13</v>
      </c>
      <c r="G20" s="9">
        <v>13</v>
      </c>
      <c r="H20" s="9">
        <v>3</v>
      </c>
      <c r="I20" s="9">
        <v>6</v>
      </c>
      <c r="J20" s="48">
        <v>9</v>
      </c>
      <c r="K20" s="48">
        <v>11</v>
      </c>
      <c r="L20" s="36">
        <v>2</v>
      </c>
      <c r="M20" s="48">
        <v>6</v>
      </c>
      <c r="N20" s="48">
        <v>18</v>
      </c>
      <c r="O20" s="48">
        <v>20</v>
      </c>
      <c r="P20" s="48">
        <v>14</v>
      </c>
      <c r="Q20" s="48">
        <v>4</v>
      </c>
      <c r="R20" s="62">
        <v>15</v>
      </c>
      <c r="S20" s="62">
        <v>35</v>
      </c>
      <c r="T20" s="62">
        <v>26</v>
      </c>
      <c r="U20" s="62">
        <v>0</v>
      </c>
      <c r="V20" s="48">
        <v>11</v>
      </c>
      <c r="W20" s="48">
        <v>31</v>
      </c>
      <c r="X20" s="48">
        <v>10</v>
      </c>
      <c r="Y20" s="48">
        <v>23</v>
      </c>
      <c r="Z20" s="48">
        <f>'[13]teluk gelam'!$BB$33</f>
        <v>0</v>
      </c>
    </row>
    <row r="21" spans="1:26" ht="20.100000000000001" customHeight="1" x14ac:dyDescent="0.3">
      <c r="A21" s="10">
        <v>13</v>
      </c>
      <c r="B21" s="88" t="s">
        <v>6</v>
      </c>
      <c r="C21" s="88"/>
      <c r="D21" s="88"/>
      <c r="E21" s="88"/>
      <c r="F21" s="9">
        <v>7</v>
      </c>
      <c r="G21" s="9">
        <v>55</v>
      </c>
      <c r="H21" s="9">
        <v>3</v>
      </c>
      <c r="I21" s="9" t="s">
        <v>59</v>
      </c>
      <c r="J21" s="48">
        <v>12</v>
      </c>
      <c r="K21" s="48">
        <v>35</v>
      </c>
      <c r="L21" s="36">
        <v>6</v>
      </c>
      <c r="M21" s="48">
        <v>0</v>
      </c>
      <c r="N21" s="48">
        <v>5</v>
      </c>
      <c r="O21" s="48">
        <v>18</v>
      </c>
      <c r="P21" s="48">
        <v>0</v>
      </c>
      <c r="Q21" s="48">
        <v>0</v>
      </c>
      <c r="R21" s="62">
        <v>5</v>
      </c>
      <c r="S21" s="62">
        <v>21</v>
      </c>
      <c r="T21" s="62">
        <v>0</v>
      </c>
      <c r="U21" s="62">
        <v>0</v>
      </c>
      <c r="V21" s="48">
        <v>3</v>
      </c>
      <c r="W21" s="48">
        <v>27</v>
      </c>
      <c r="X21" s="48">
        <v>1</v>
      </c>
      <c r="Y21" s="48">
        <v>0</v>
      </c>
      <c r="Z21" s="48">
        <v>0</v>
      </c>
    </row>
    <row r="22" spans="1:26" ht="20.100000000000001" customHeight="1" x14ac:dyDescent="0.3">
      <c r="A22" s="10">
        <v>14</v>
      </c>
      <c r="B22" s="88" t="s">
        <v>5</v>
      </c>
      <c r="C22" s="88"/>
      <c r="D22" s="88"/>
      <c r="E22" s="88"/>
      <c r="F22" s="9">
        <v>4</v>
      </c>
      <c r="G22" s="9">
        <v>1</v>
      </c>
      <c r="H22" s="9" t="s">
        <v>59</v>
      </c>
      <c r="I22" s="9" t="s">
        <v>59</v>
      </c>
      <c r="J22" s="48">
        <v>0</v>
      </c>
      <c r="K22" s="49">
        <v>2</v>
      </c>
      <c r="L22" s="36">
        <v>0</v>
      </c>
      <c r="M22" s="48">
        <v>0</v>
      </c>
      <c r="N22" s="48">
        <v>0</v>
      </c>
      <c r="O22" s="48">
        <v>2</v>
      </c>
      <c r="P22" s="48">
        <v>1</v>
      </c>
      <c r="Q22" s="48">
        <v>0</v>
      </c>
      <c r="R22" s="62">
        <v>0</v>
      </c>
      <c r="S22" s="62">
        <v>1</v>
      </c>
      <c r="T22" s="62">
        <v>0</v>
      </c>
      <c r="U22" s="62">
        <v>0</v>
      </c>
      <c r="V22" s="48">
        <v>0</v>
      </c>
      <c r="W22" s="48">
        <v>0</v>
      </c>
      <c r="X22" s="48">
        <v>0</v>
      </c>
      <c r="Y22" s="48">
        <f>'[13]SP padang'!$BB$16</f>
        <v>0</v>
      </c>
      <c r="Z22" s="48">
        <f>'[13]SP padang'!$BB$33</f>
        <v>0</v>
      </c>
    </row>
    <row r="23" spans="1:26" ht="20.100000000000001" customHeight="1" x14ac:dyDescent="0.3">
      <c r="A23" s="10">
        <v>15</v>
      </c>
      <c r="B23" s="88" t="s">
        <v>4</v>
      </c>
      <c r="C23" s="88"/>
      <c r="D23" s="88"/>
      <c r="E23" s="88"/>
      <c r="F23" s="9">
        <v>6</v>
      </c>
      <c r="G23" s="9">
        <v>247</v>
      </c>
      <c r="H23" s="9" t="s">
        <v>59</v>
      </c>
      <c r="I23" s="9" t="s">
        <v>59</v>
      </c>
      <c r="J23" s="48">
        <v>0</v>
      </c>
      <c r="K23" s="48">
        <v>365</v>
      </c>
      <c r="L23" s="36">
        <v>0</v>
      </c>
      <c r="M23" s="48">
        <v>0</v>
      </c>
      <c r="N23" s="48">
        <v>0</v>
      </c>
      <c r="O23" s="48">
        <v>96</v>
      </c>
      <c r="P23" s="48">
        <v>0</v>
      </c>
      <c r="Q23" s="48">
        <v>0</v>
      </c>
      <c r="R23" s="62">
        <v>0</v>
      </c>
      <c r="S23" s="62">
        <v>113</v>
      </c>
      <c r="T23" s="62">
        <v>0</v>
      </c>
      <c r="U23" s="62">
        <v>0</v>
      </c>
      <c r="V23" s="48">
        <v>1</v>
      </c>
      <c r="W23" s="48">
        <v>56</v>
      </c>
      <c r="X23" s="48">
        <v>0</v>
      </c>
      <c r="Y23" s="48">
        <v>0</v>
      </c>
      <c r="Z23" s="48">
        <v>0</v>
      </c>
    </row>
    <row r="24" spans="1:26" ht="20.100000000000001" customHeight="1" x14ac:dyDescent="0.3">
      <c r="A24" s="10">
        <v>16</v>
      </c>
      <c r="B24" s="88" t="s">
        <v>3</v>
      </c>
      <c r="C24" s="88"/>
      <c r="D24" s="88"/>
      <c r="E24" s="88"/>
      <c r="F24" s="9" t="s">
        <v>59</v>
      </c>
      <c r="G24" s="9">
        <v>30</v>
      </c>
      <c r="H24" s="9" t="s">
        <v>59</v>
      </c>
      <c r="I24" s="9" t="s">
        <v>59</v>
      </c>
      <c r="J24" s="48">
        <v>0</v>
      </c>
      <c r="K24" s="48">
        <v>23</v>
      </c>
      <c r="L24" s="36">
        <v>2</v>
      </c>
      <c r="M24" s="48">
        <v>0</v>
      </c>
      <c r="N24" s="48">
        <v>0</v>
      </c>
      <c r="O24" s="48">
        <v>51</v>
      </c>
      <c r="P24" s="48">
        <v>6</v>
      </c>
      <c r="Q24" s="48">
        <v>0</v>
      </c>
      <c r="R24" s="62">
        <v>0</v>
      </c>
      <c r="S24" s="62">
        <v>53.25</v>
      </c>
      <c r="T24" s="62">
        <v>4.5</v>
      </c>
      <c r="U24" s="62">
        <v>0</v>
      </c>
      <c r="V24" s="48">
        <v>0</v>
      </c>
      <c r="W24" s="48">
        <v>15</v>
      </c>
      <c r="X24" s="48">
        <v>5</v>
      </c>
      <c r="Y24" s="48">
        <v>1</v>
      </c>
      <c r="Z24" s="48">
        <v>0</v>
      </c>
    </row>
    <row r="25" spans="1:26" ht="20.100000000000001" customHeight="1" x14ac:dyDescent="0.3">
      <c r="A25" s="10">
        <v>17</v>
      </c>
      <c r="B25" s="88" t="s">
        <v>2</v>
      </c>
      <c r="C25" s="88"/>
      <c r="D25" s="88"/>
      <c r="E25" s="88"/>
      <c r="F25" s="9" t="s">
        <v>59</v>
      </c>
      <c r="G25" s="9" t="s">
        <v>59</v>
      </c>
      <c r="H25" s="9" t="s">
        <v>59</v>
      </c>
      <c r="I25" s="9" t="s">
        <v>59</v>
      </c>
      <c r="J25" s="48">
        <v>0</v>
      </c>
      <c r="K25" s="49">
        <v>2</v>
      </c>
      <c r="L25" s="36">
        <v>2</v>
      </c>
      <c r="M25" s="48">
        <v>2</v>
      </c>
      <c r="N25" s="48">
        <v>0</v>
      </c>
      <c r="O25" s="48">
        <v>2</v>
      </c>
      <c r="P25" s="48">
        <v>0</v>
      </c>
      <c r="Q25" s="48">
        <v>2</v>
      </c>
      <c r="R25" s="62">
        <v>14</v>
      </c>
      <c r="S25" s="62">
        <v>12</v>
      </c>
      <c r="T25" s="62">
        <v>0</v>
      </c>
      <c r="U25" s="62">
        <v>0</v>
      </c>
      <c r="V25" s="48">
        <v>9</v>
      </c>
      <c r="W25" s="48">
        <v>15</v>
      </c>
      <c r="X25" s="48">
        <v>0</v>
      </c>
      <c r="Y25" s="48">
        <v>0</v>
      </c>
      <c r="Z25" s="48">
        <v>0</v>
      </c>
    </row>
    <row r="26" spans="1:26" ht="20.100000000000001" customHeight="1" x14ac:dyDescent="0.3">
      <c r="A26" s="10">
        <v>18</v>
      </c>
      <c r="B26" s="88" t="s">
        <v>1</v>
      </c>
      <c r="C26" s="88"/>
      <c r="D26" s="88"/>
      <c r="E26" s="88"/>
      <c r="F26" s="9">
        <v>23</v>
      </c>
      <c r="G26" s="9">
        <v>27</v>
      </c>
      <c r="H26" s="9">
        <v>17</v>
      </c>
      <c r="I26" s="9" t="s">
        <v>59</v>
      </c>
      <c r="J26" s="48">
        <v>7</v>
      </c>
      <c r="K26" s="48">
        <v>11</v>
      </c>
      <c r="L26" s="36">
        <v>12</v>
      </c>
      <c r="M26" s="48">
        <v>0</v>
      </c>
      <c r="N26" s="48">
        <v>0</v>
      </c>
      <c r="O26" s="48">
        <v>11</v>
      </c>
      <c r="P26" s="48">
        <v>9</v>
      </c>
      <c r="Q26" s="48">
        <v>0</v>
      </c>
      <c r="R26" s="62">
        <v>20</v>
      </c>
      <c r="S26" s="62">
        <v>10</v>
      </c>
      <c r="T26" s="62">
        <v>1</v>
      </c>
      <c r="U26" s="62">
        <v>0</v>
      </c>
      <c r="V26" s="48">
        <v>3</v>
      </c>
      <c r="W26" s="48">
        <v>4</v>
      </c>
      <c r="X26" s="48">
        <v>2</v>
      </c>
      <c r="Y26" s="48">
        <v>4</v>
      </c>
      <c r="Z26" s="48">
        <v>1</v>
      </c>
    </row>
    <row r="27" spans="1:26" ht="20.100000000000001" customHeight="1" x14ac:dyDescent="0.3">
      <c r="A27" s="89" t="s">
        <v>0</v>
      </c>
      <c r="B27" s="89"/>
      <c r="C27" s="89"/>
      <c r="D27" s="89"/>
      <c r="E27" s="89"/>
      <c r="F27" s="9">
        <f>SUM(F9:F26)</f>
        <v>255</v>
      </c>
      <c r="G27" s="9">
        <f>SUM(G9:G26)</f>
        <v>916</v>
      </c>
      <c r="H27" s="9">
        <f t="shared" ref="H27:O27" si="0">SUM(H9:H26)</f>
        <v>211</v>
      </c>
      <c r="I27" s="9">
        <f t="shared" si="0"/>
        <v>55</v>
      </c>
      <c r="J27" s="36">
        <f t="shared" si="0"/>
        <v>143</v>
      </c>
      <c r="K27" s="36">
        <f t="shared" si="0"/>
        <v>952</v>
      </c>
      <c r="L27" s="36">
        <f t="shared" si="0"/>
        <v>129</v>
      </c>
      <c r="M27" s="36">
        <f t="shared" si="0"/>
        <v>36</v>
      </c>
      <c r="N27" s="36">
        <f>SUM(N9:N26)</f>
        <v>124</v>
      </c>
      <c r="O27" s="36">
        <f t="shared" si="0"/>
        <v>532</v>
      </c>
      <c r="P27" s="36">
        <f>SUM(P9:P26)</f>
        <v>332</v>
      </c>
      <c r="Q27" s="36">
        <f>SUM(Q9:Q26)</f>
        <v>56</v>
      </c>
      <c r="R27" s="62">
        <f t="shared" ref="R27:U27" si="1">SUM(R9:R26)</f>
        <v>126.4</v>
      </c>
      <c r="S27" s="62">
        <f t="shared" si="1"/>
        <v>643.20000000000005</v>
      </c>
      <c r="T27" s="62">
        <f t="shared" si="1"/>
        <v>537.75</v>
      </c>
      <c r="U27" s="62">
        <f t="shared" si="1"/>
        <v>18.75</v>
      </c>
      <c r="V27" s="36">
        <f>SUM(V9:V26)</f>
        <v>121.5</v>
      </c>
      <c r="W27" s="36">
        <f>SUM(W9:W26)</f>
        <v>353</v>
      </c>
      <c r="X27" s="36">
        <f>SUM(X9:X26)</f>
        <v>87.25</v>
      </c>
      <c r="Y27" s="36">
        <f>SUM(Y9:Y26)</f>
        <v>276</v>
      </c>
      <c r="Z27" s="36">
        <f>SUM(Z9:Z26)</f>
        <v>41.75</v>
      </c>
    </row>
    <row r="28" spans="1:26" ht="15" x14ac:dyDescent="0.3">
      <c r="A28" s="14" t="s">
        <v>86</v>
      </c>
      <c r="B28" s="7"/>
      <c r="C28" s="7"/>
      <c r="D28" s="7"/>
      <c r="E28" s="7"/>
      <c r="F28" s="11"/>
      <c r="G28" s="11"/>
      <c r="H28" s="11"/>
      <c r="I28" s="11"/>
      <c r="J28" s="11"/>
      <c r="K28" s="11"/>
    </row>
  </sheetData>
  <mergeCells count="32">
    <mergeCell ref="A2:Z2"/>
    <mergeCell ref="R7:U7"/>
    <mergeCell ref="V7:Z7"/>
    <mergeCell ref="A5:Q5"/>
    <mergeCell ref="A6:A8"/>
    <mergeCell ref="B6:E8"/>
    <mergeCell ref="F7:I7"/>
    <mergeCell ref="J7:M7"/>
    <mergeCell ref="N7:Q7"/>
    <mergeCell ref="A1:Z1"/>
    <mergeCell ref="A3:Z3"/>
    <mergeCell ref="A4:Z4"/>
    <mergeCell ref="B20:E20"/>
    <mergeCell ref="B9:E9"/>
    <mergeCell ref="B10:E10"/>
    <mergeCell ref="B11:E11"/>
    <mergeCell ref="B12:E12"/>
    <mergeCell ref="B13:E13"/>
    <mergeCell ref="B14:E14"/>
    <mergeCell ref="B15:E15"/>
    <mergeCell ref="B16:E16"/>
    <mergeCell ref="B17:E17"/>
    <mergeCell ref="B18:E18"/>
    <mergeCell ref="B19:E19"/>
    <mergeCell ref="F6:Z6"/>
    <mergeCell ref="A27:E27"/>
    <mergeCell ref="B21:E21"/>
    <mergeCell ref="B22:E22"/>
    <mergeCell ref="B23:E23"/>
    <mergeCell ref="B24:E24"/>
    <mergeCell ref="B25:E25"/>
    <mergeCell ref="B26:E26"/>
  </mergeCells>
  <printOptions horizontalCentered="1" verticalCentered="1"/>
  <pageMargins left="0.7" right="0.25" top="0.75" bottom="0.75" header="0.3" footer="0.3"/>
  <pageSetup paperSize="9" scale="86" orientation="landscape" horizontalDpi="4294967293" r:id="rId1"/>
  <headerFooter>
    <oddFooter>&amp;R&amp;"Arial,Regular"&amp;12VI - 22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V29"/>
  <sheetViews>
    <sheetView view="pageBreakPreview" topLeftCell="A9" zoomScale="85" zoomScaleSheetLayoutView="85" workbookViewId="0">
      <selection sqref="A1:V27"/>
    </sheetView>
  </sheetViews>
  <sheetFormatPr defaultRowHeight="14.4" x14ac:dyDescent="0.3"/>
  <cols>
    <col min="1" max="1" width="4.5546875" customWidth="1"/>
    <col min="2" max="2" width="9.21875" customWidth="1"/>
    <col min="3" max="3" width="1.44140625" customWidth="1"/>
    <col min="4" max="4" width="6.21875" customWidth="1"/>
    <col min="5" max="5" width="9.5546875" customWidth="1"/>
    <col min="6" max="9" width="10.77734375" hidden="1" customWidth="1"/>
    <col min="10" max="19" width="10.77734375" customWidth="1"/>
    <col min="20" max="20" width="10.77734375" hidden="1" customWidth="1"/>
    <col min="21" max="22" width="10.77734375" customWidth="1"/>
  </cols>
  <sheetData>
    <row r="1" spans="1:22" ht="15.75" customHeight="1" x14ac:dyDescent="0.3">
      <c r="A1" s="79" t="s">
        <v>71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</row>
    <row r="2" spans="1:22" ht="15.6" x14ac:dyDescent="0.3">
      <c r="A2" s="79" t="s">
        <v>97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</row>
    <row r="3" spans="1:22" ht="15.6" x14ac:dyDescent="0.3">
      <c r="A3" s="79" t="s">
        <v>88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</row>
    <row r="4" spans="1:22" ht="15.6" x14ac:dyDescent="0.3">
      <c r="A4" s="103"/>
      <c r="B4" s="103"/>
      <c r="C4" s="103"/>
      <c r="D4" s="103"/>
      <c r="E4" s="103"/>
      <c r="F4" s="104"/>
      <c r="G4" s="104"/>
      <c r="H4" s="104"/>
      <c r="I4" s="104"/>
      <c r="J4" s="104"/>
      <c r="K4" s="104"/>
      <c r="L4" s="104"/>
      <c r="M4" s="104"/>
      <c r="N4" s="64"/>
      <c r="O4" s="64"/>
      <c r="P4" s="64"/>
      <c r="Q4" s="64"/>
      <c r="R4" s="64"/>
      <c r="S4" s="64"/>
      <c r="T4" s="64"/>
      <c r="U4" s="64"/>
      <c r="V4" s="64"/>
    </row>
    <row r="5" spans="1:22" ht="18.75" customHeight="1" x14ac:dyDescent="0.3">
      <c r="A5" s="89" t="s">
        <v>20</v>
      </c>
      <c r="B5" s="89" t="s">
        <v>61</v>
      </c>
      <c r="C5" s="89"/>
      <c r="D5" s="89"/>
      <c r="E5" s="89"/>
      <c r="F5" s="92" t="s">
        <v>19</v>
      </c>
      <c r="G5" s="93"/>
      <c r="H5" s="93"/>
      <c r="I5" s="93"/>
      <c r="J5" s="93"/>
      <c r="K5" s="93"/>
      <c r="L5" s="93"/>
      <c r="M5" s="93"/>
      <c r="N5" s="93"/>
      <c r="O5" s="93"/>
      <c r="P5" s="93"/>
      <c r="Q5" s="93"/>
      <c r="R5" s="93"/>
      <c r="S5" s="93"/>
      <c r="T5" s="93"/>
      <c r="U5" s="93"/>
      <c r="V5" s="94"/>
    </row>
    <row r="6" spans="1:22" ht="18.75" customHeight="1" x14ac:dyDescent="0.3">
      <c r="A6" s="89"/>
      <c r="B6" s="89"/>
      <c r="C6" s="89"/>
      <c r="D6" s="89"/>
      <c r="E6" s="89"/>
      <c r="F6" s="92">
        <v>2018</v>
      </c>
      <c r="G6" s="93"/>
      <c r="H6" s="93"/>
      <c r="I6" s="94"/>
      <c r="J6" s="92">
        <v>2020</v>
      </c>
      <c r="K6" s="93"/>
      <c r="L6" s="93"/>
      <c r="M6" s="94"/>
      <c r="N6" s="92">
        <v>2021</v>
      </c>
      <c r="O6" s="93"/>
      <c r="P6" s="93"/>
      <c r="Q6" s="93"/>
      <c r="R6" s="93">
        <v>2022</v>
      </c>
      <c r="S6" s="93"/>
      <c r="T6" s="93"/>
      <c r="U6" s="93"/>
      <c r="V6" s="94"/>
    </row>
    <row r="7" spans="1:22" ht="58.5" customHeight="1" x14ac:dyDescent="0.3">
      <c r="A7" s="89"/>
      <c r="B7" s="89"/>
      <c r="C7" s="89"/>
      <c r="D7" s="89"/>
      <c r="E7" s="89"/>
      <c r="F7" s="1" t="s">
        <v>38</v>
      </c>
      <c r="G7" s="1" t="s">
        <v>50</v>
      </c>
      <c r="H7" s="1" t="s">
        <v>51</v>
      </c>
      <c r="I7" s="1" t="s">
        <v>52</v>
      </c>
      <c r="J7" s="1" t="s">
        <v>38</v>
      </c>
      <c r="K7" s="1" t="s">
        <v>50</v>
      </c>
      <c r="L7" s="1" t="s">
        <v>51</v>
      </c>
      <c r="M7" s="1" t="s">
        <v>52</v>
      </c>
      <c r="N7" s="1" t="s">
        <v>38</v>
      </c>
      <c r="O7" s="1" t="s">
        <v>50</v>
      </c>
      <c r="P7" s="1" t="s">
        <v>51</v>
      </c>
      <c r="Q7" s="1" t="s">
        <v>52</v>
      </c>
      <c r="R7" s="1" t="s">
        <v>38</v>
      </c>
      <c r="S7" s="1" t="s">
        <v>50</v>
      </c>
      <c r="T7" s="1" t="s">
        <v>87</v>
      </c>
      <c r="U7" s="1" t="s">
        <v>51</v>
      </c>
      <c r="V7" s="1" t="s">
        <v>52</v>
      </c>
    </row>
    <row r="8" spans="1:22" ht="20.100000000000001" customHeight="1" x14ac:dyDescent="0.3">
      <c r="A8" s="10">
        <v>1</v>
      </c>
      <c r="B8" s="88" t="s">
        <v>18</v>
      </c>
      <c r="C8" s="88"/>
      <c r="D8" s="88"/>
      <c r="E8" s="88"/>
      <c r="F8" s="9">
        <v>175</v>
      </c>
      <c r="G8" s="9">
        <v>672</v>
      </c>
      <c r="H8" s="10" t="s">
        <v>59</v>
      </c>
      <c r="I8" s="3">
        <v>18</v>
      </c>
      <c r="J8" s="47">
        <v>1406</v>
      </c>
      <c r="K8" s="47">
        <v>6841</v>
      </c>
      <c r="L8" s="47">
        <v>320</v>
      </c>
      <c r="M8" s="47">
        <v>2327</v>
      </c>
      <c r="N8" s="47">
        <v>1406</v>
      </c>
      <c r="O8" s="47">
        <v>6841</v>
      </c>
      <c r="P8" s="47">
        <v>320</v>
      </c>
      <c r="Q8" s="47">
        <v>2327</v>
      </c>
      <c r="R8" s="47">
        <v>1488</v>
      </c>
      <c r="S8" s="47">
        <v>3414</v>
      </c>
      <c r="T8" s="47">
        <f>[11]Lempuing!$BD$15</f>
        <v>1101</v>
      </c>
      <c r="U8" s="47">
        <v>2083</v>
      </c>
      <c r="V8" s="54">
        <v>5215</v>
      </c>
    </row>
    <row r="9" spans="1:22" ht="20.100000000000001" customHeight="1" x14ac:dyDescent="0.3">
      <c r="A9" s="10">
        <v>2</v>
      </c>
      <c r="B9" s="88" t="s">
        <v>17</v>
      </c>
      <c r="C9" s="88"/>
      <c r="D9" s="88"/>
      <c r="E9" s="88"/>
      <c r="F9" s="9">
        <v>414</v>
      </c>
      <c r="G9" s="9">
        <v>1225</v>
      </c>
      <c r="H9" s="10">
        <v>11</v>
      </c>
      <c r="I9" s="3">
        <v>137</v>
      </c>
      <c r="J9" s="47">
        <v>0</v>
      </c>
      <c r="K9" s="47">
        <v>6305</v>
      </c>
      <c r="L9" s="47">
        <v>25</v>
      </c>
      <c r="M9" s="47">
        <v>0</v>
      </c>
      <c r="N9" s="47">
        <v>0</v>
      </c>
      <c r="O9" s="47">
        <v>6305</v>
      </c>
      <c r="P9" s="47">
        <v>25</v>
      </c>
      <c r="Q9" s="47">
        <v>0</v>
      </c>
      <c r="R9" s="47">
        <v>0</v>
      </c>
      <c r="S9" s="47">
        <v>300</v>
      </c>
      <c r="T9" s="47">
        <f>'[11]Lempuing Jayaa'!$BD$15</f>
        <v>180</v>
      </c>
      <c r="U9" s="47">
        <v>120</v>
      </c>
      <c r="V9" s="54">
        <f>'[11]Lempuing Jayaa'!$BD$33</f>
        <v>100</v>
      </c>
    </row>
    <row r="10" spans="1:22" ht="20.100000000000001" customHeight="1" x14ac:dyDescent="0.3">
      <c r="A10" s="10">
        <v>3</v>
      </c>
      <c r="B10" s="88" t="s">
        <v>16</v>
      </c>
      <c r="C10" s="88"/>
      <c r="D10" s="88"/>
      <c r="E10" s="88"/>
      <c r="F10" s="9">
        <v>289</v>
      </c>
      <c r="G10" s="36" t="s">
        <v>59</v>
      </c>
      <c r="H10" s="10">
        <v>410</v>
      </c>
      <c r="I10" s="3">
        <v>25</v>
      </c>
      <c r="J10" s="47">
        <v>828</v>
      </c>
      <c r="K10" s="47">
        <v>1360</v>
      </c>
      <c r="L10" s="47">
        <v>1236</v>
      </c>
      <c r="M10" s="47">
        <v>0</v>
      </c>
      <c r="N10" s="47">
        <v>828</v>
      </c>
      <c r="O10" s="47">
        <v>1360</v>
      </c>
      <c r="P10" s="47">
        <v>1236</v>
      </c>
      <c r="Q10" s="47">
        <v>0</v>
      </c>
      <c r="R10" s="47">
        <v>501</v>
      </c>
      <c r="S10" s="47">
        <v>736</v>
      </c>
      <c r="T10" s="47">
        <f>[11]Mesuji!$BD$15</f>
        <v>45</v>
      </c>
      <c r="U10" s="47">
        <v>920</v>
      </c>
      <c r="V10" s="54">
        <v>0</v>
      </c>
    </row>
    <row r="11" spans="1:22" ht="20.100000000000001" customHeight="1" x14ac:dyDescent="0.3">
      <c r="A11" s="10">
        <v>4</v>
      </c>
      <c r="B11" s="88" t="s">
        <v>15</v>
      </c>
      <c r="C11" s="88"/>
      <c r="D11" s="88"/>
      <c r="E11" s="88"/>
      <c r="F11" s="9" t="s">
        <v>59</v>
      </c>
      <c r="G11" s="9">
        <v>211</v>
      </c>
      <c r="H11" s="10">
        <v>143</v>
      </c>
      <c r="I11" s="10">
        <v>7</v>
      </c>
      <c r="J11" s="47">
        <v>90</v>
      </c>
      <c r="K11" s="47">
        <v>120</v>
      </c>
      <c r="L11" s="47">
        <v>165</v>
      </c>
      <c r="M11" s="47">
        <v>0</v>
      </c>
      <c r="N11" s="47">
        <v>90</v>
      </c>
      <c r="O11" s="47">
        <v>120</v>
      </c>
      <c r="P11" s="47">
        <v>165</v>
      </c>
      <c r="Q11" s="47">
        <v>0</v>
      </c>
      <c r="R11" s="47">
        <v>107</v>
      </c>
      <c r="S11" s="47">
        <v>228</v>
      </c>
      <c r="T11" s="47">
        <f>'[11]Sungai Menang'!$BD$15</f>
        <v>198</v>
      </c>
      <c r="U11" s="47">
        <f>'[11]Sungai Menang'!$BD$16</f>
        <v>141</v>
      </c>
      <c r="V11" s="54">
        <v>0</v>
      </c>
    </row>
    <row r="12" spans="1:22" ht="20.100000000000001" customHeight="1" x14ac:dyDescent="0.3">
      <c r="A12" s="10">
        <v>5</v>
      </c>
      <c r="B12" s="88" t="s">
        <v>14</v>
      </c>
      <c r="C12" s="88"/>
      <c r="D12" s="88"/>
      <c r="E12" s="88"/>
      <c r="F12" s="9">
        <v>135</v>
      </c>
      <c r="G12" s="36">
        <v>172</v>
      </c>
      <c r="H12" s="10">
        <v>114</v>
      </c>
      <c r="I12" s="10" t="s">
        <v>59</v>
      </c>
      <c r="J12" s="47">
        <v>1855</v>
      </c>
      <c r="K12" s="47">
        <v>12909</v>
      </c>
      <c r="L12" s="47">
        <v>6199</v>
      </c>
      <c r="M12" s="47">
        <v>715</v>
      </c>
      <c r="N12" s="47">
        <v>1855</v>
      </c>
      <c r="O12" s="47">
        <v>12909</v>
      </c>
      <c r="P12" s="47">
        <v>6199</v>
      </c>
      <c r="Q12" s="47">
        <v>715</v>
      </c>
      <c r="R12" s="47">
        <v>358</v>
      </c>
      <c r="S12" s="47">
        <v>630</v>
      </c>
      <c r="T12" s="47">
        <f>'[11]Mesuji Makmur'!$BD$15</f>
        <v>92</v>
      </c>
      <c r="U12" s="47">
        <v>300</v>
      </c>
      <c r="V12" s="54">
        <v>410</v>
      </c>
    </row>
    <row r="13" spans="1:22" ht="20.100000000000001" customHeight="1" x14ac:dyDescent="0.3">
      <c r="A13" s="10">
        <v>6</v>
      </c>
      <c r="B13" s="88" t="s">
        <v>13</v>
      </c>
      <c r="C13" s="88"/>
      <c r="D13" s="88"/>
      <c r="E13" s="88"/>
      <c r="F13" s="9">
        <v>199</v>
      </c>
      <c r="G13" s="36">
        <v>12</v>
      </c>
      <c r="H13" s="10" t="s">
        <v>59</v>
      </c>
      <c r="I13" s="10" t="s">
        <v>59</v>
      </c>
      <c r="J13" s="47">
        <v>252</v>
      </c>
      <c r="K13" s="47">
        <v>2152</v>
      </c>
      <c r="L13" s="47">
        <v>695</v>
      </c>
      <c r="M13" s="47">
        <v>40</v>
      </c>
      <c r="N13" s="47">
        <v>252</v>
      </c>
      <c r="O13" s="47">
        <v>2152</v>
      </c>
      <c r="P13" s="47">
        <v>695</v>
      </c>
      <c r="Q13" s="47">
        <v>40</v>
      </c>
      <c r="R13" s="47">
        <v>275</v>
      </c>
      <c r="S13" s="47">
        <v>495</v>
      </c>
      <c r="T13" s="47">
        <f>'[11]Mesuji Raya'!$BD$15</f>
        <v>190</v>
      </c>
      <c r="U13" s="47">
        <v>220</v>
      </c>
      <c r="V13" s="65">
        <v>0</v>
      </c>
    </row>
    <row r="14" spans="1:22" ht="20.100000000000001" customHeight="1" x14ac:dyDescent="0.3">
      <c r="A14" s="10">
        <v>7</v>
      </c>
      <c r="B14" s="88" t="s">
        <v>12</v>
      </c>
      <c r="C14" s="88"/>
      <c r="D14" s="88"/>
      <c r="E14" s="88"/>
      <c r="F14" s="9">
        <v>149</v>
      </c>
      <c r="G14" s="36" t="s">
        <v>59</v>
      </c>
      <c r="H14" s="10">
        <v>228</v>
      </c>
      <c r="I14" s="3" t="s">
        <v>59</v>
      </c>
      <c r="J14" s="47">
        <v>1243</v>
      </c>
      <c r="K14" s="47">
        <v>1185</v>
      </c>
      <c r="L14" s="47">
        <v>1779</v>
      </c>
      <c r="M14" s="47">
        <v>0</v>
      </c>
      <c r="N14" s="47">
        <v>1243</v>
      </c>
      <c r="O14" s="47">
        <v>1185</v>
      </c>
      <c r="P14" s="47">
        <v>1779</v>
      </c>
      <c r="Q14" s="47">
        <v>0</v>
      </c>
      <c r="R14" s="47">
        <v>168</v>
      </c>
      <c r="S14" s="47">
        <v>232</v>
      </c>
      <c r="T14" s="47">
        <f>'[11]Tulung Selapan'!$BD$15</f>
        <v>40</v>
      </c>
      <c r="U14" s="47">
        <v>287</v>
      </c>
      <c r="V14" s="65">
        <v>0</v>
      </c>
    </row>
    <row r="15" spans="1:22" ht="20.100000000000001" customHeight="1" x14ac:dyDescent="0.3">
      <c r="A15" s="10">
        <v>8</v>
      </c>
      <c r="B15" s="88" t="s">
        <v>11</v>
      </c>
      <c r="C15" s="88"/>
      <c r="D15" s="88"/>
      <c r="E15" s="88"/>
      <c r="F15" s="9">
        <v>151</v>
      </c>
      <c r="G15" s="36">
        <v>174</v>
      </c>
      <c r="H15" s="10">
        <v>85</v>
      </c>
      <c r="I15" s="3">
        <v>173</v>
      </c>
      <c r="J15" s="47">
        <v>1145</v>
      </c>
      <c r="K15" s="47">
        <v>1820</v>
      </c>
      <c r="L15" s="47">
        <v>1661</v>
      </c>
      <c r="M15" s="47">
        <v>615</v>
      </c>
      <c r="N15" s="47">
        <v>1145</v>
      </c>
      <c r="O15" s="47">
        <v>1820</v>
      </c>
      <c r="P15" s="47">
        <v>1661</v>
      </c>
      <c r="Q15" s="47">
        <v>615</v>
      </c>
      <c r="R15" s="47">
        <v>338</v>
      </c>
      <c r="S15" s="47">
        <v>501</v>
      </c>
      <c r="T15" s="47">
        <f>[11]Cengal!$BD$15</f>
        <v>261</v>
      </c>
      <c r="U15" s="47">
        <v>464</v>
      </c>
      <c r="V15" s="65">
        <f>[13]cengal!$BD$33</f>
        <v>75</v>
      </c>
    </row>
    <row r="16" spans="1:22" ht="20.100000000000001" customHeight="1" x14ac:dyDescent="0.3">
      <c r="A16" s="10">
        <v>9</v>
      </c>
      <c r="B16" s="88" t="s">
        <v>10</v>
      </c>
      <c r="C16" s="88"/>
      <c r="D16" s="88"/>
      <c r="E16" s="88"/>
      <c r="F16" s="9">
        <v>306</v>
      </c>
      <c r="G16" s="9">
        <v>4714</v>
      </c>
      <c r="H16" s="9">
        <v>1692</v>
      </c>
      <c r="I16" s="3" t="s">
        <v>59</v>
      </c>
      <c r="J16" s="47">
        <v>185</v>
      </c>
      <c r="K16" s="47">
        <v>23303</v>
      </c>
      <c r="L16" s="47">
        <v>17345</v>
      </c>
      <c r="M16" s="47">
        <v>254</v>
      </c>
      <c r="N16" s="47">
        <v>185</v>
      </c>
      <c r="O16" s="47">
        <v>23303</v>
      </c>
      <c r="P16" s="47">
        <v>17345</v>
      </c>
      <c r="Q16" s="47">
        <v>254</v>
      </c>
      <c r="R16" s="47">
        <v>670</v>
      </c>
      <c r="S16" s="47">
        <v>56530</v>
      </c>
      <c r="T16" s="47">
        <v>0</v>
      </c>
      <c r="U16" s="47">
        <v>14188</v>
      </c>
      <c r="V16" s="65">
        <v>909</v>
      </c>
    </row>
    <row r="17" spans="1:22" ht="20.100000000000001" customHeight="1" x14ac:dyDescent="0.3">
      <c r="A17" s="10">
        <v>10</v>
      </c>
      <c r="B17" s="88" t="s">
        <v>9</v>
      </c>
      <c r="C17" s="88"/>
      <c r="D17" s="88"/>
      <c r="E17" s="88"/>
      <c r="F17" s="9">
        <v>211</v>
      </c>
      <c r="G17" s="36">
        <v>19</v>
      </c>
      <c r="H17" s="9">
        <v>259</v>
      </c>
      <c r="I17" s="3">
        <v>12</v>
      </c>
      <c r="J17" s="47">
        <v>485</v>
      </c>
      <c r="K17" s="47">
        <v>0</v>
      </c>
      <c r="L17" s="47">
        <v>4797</v>
      </c>
      <c r="M17" s="47">
        <v>605</v>
      </c>
      <c r="N17" s="47">
        <v>485</v>
      </c>
      <c r="O17" s="47">
        <v>0</v>
      </c>
      <c r="P17" s="47">
        <v>4797</v>
      </c>
      <c r="Q17" s="47">
        <v>605</v>
      </c>
      <c r="R17" s="47">
        <v>296</v>
      </c>
      <c r="S17" s="47">
        <f>[13]petir!$BD$14</f>
        <v>0</v>
      </c>
      <c r="T17" s="47">
        <v>0</v>
      </c>
      <c r="U17" s="47">
        <v>3687</v>
      </c>
      <c r="V17" s="65">
        <f>[13]petir!$BD$33</f>
        <v>0</v>
      </c>
    </row>
    <row r="18" spans="1:22" ht="20.100000000000001" customHeight="1" x14ac:dyDescent="0.3">
      <c r="A18" s="10">
        <v>11</v>
      </c>
      <c r="B18" s="88" t="s">
        <v>8</v>
      </c>
      <c r="C18" s="88"/>
      <c r="D18" s="88"/>
      <c r="E18" s="88"/>
      <c r="F18" s="9">
        <v>213</v>
      </c>
      <c r="G18" s="36">
        <v>276</v>
      </c>
      <c r="H18" s="10">
        <v>43</v>
      </c>
      <c r="I18" s="3" t="s">
        <v>59</v>
      </c>
      <c r="J18" s="47">
        <v>676</v>
      </c>
      <c r="K18" s="47">
        <v>0</v>
      </c>
      <c r="L18" s="47">
        <v>670</v>
      </c>
      <c r="M18" s="47">
        <v>0</v>
      </c>
      <c r="N18" s="47">
        <v>676</v>
      </c>
      <c r="O18" s="47">
        <v>0</v>
      </c>
      <c r="P18" s="47">
        <v>670</v>
      </c>
      <c r="Q18" s="47">
        <v>0</v>
      </c>
      <c r="R18" s="47">
        <v>0</v>
      </c>
      <c r="S18" s="66">
        <v>175</v>
      </c>
      <c r="T18" s="47">
        <f>'[11]Tj Lubuk'!$BD$15</f>
        <v>97.3</v>
      </c>
      <c r="U18" s="47">
        <v>355</v>
      </c>
      <c r="V18" s="65">
        <v>0</v>
      </c>
    </row>
    <row r="19" spans="1:22" ht="20.100000000000001" customHeight="1" x14ac:dyDescent="0.3">
      <c r="A19" s="10">
        <v>12</v>
      </c>
      <c r="B19" s="88" t="s">
        <v>7</v>
      </c>
      <c r="C19" s="88"/>
      <c r="D19" s="88"/>
      <c r="E19" s="88"/>
      <c r="F19" s="9">
        <v>159</v>
      </c>
      <c r="G19" s="9">
        <v>97</v>
      </c>
      <c r="H19" s="10">
        <v>21</v>
      </c>
      <c r="I19" s="3">
        <v>35</v>
      </c>
      <c r="J19" s="47">
        <v>950</v>
      </c>
      <c r="K19" s="47">
        <v>3380</v>
      </c>
      <c r="L19" s="47">
        <v>1406</v>
      </c>
      <c r="M19" s="47">
        <v>550</v>
      </c>
      <c r="N19" s="47">
        <v>950</v>
      </c>
      <c r="O19" s="47">
        <v>3380</v>
      </c>
      <c r="P19" s="47">
        <v>1406</v>
      </c>
      <c r="Q19" s="47">
        <v>550</v>
      </c>
      <c r="R19" s="47">
        <f>'[11]Teluk Gelam'!$BD$20</f>
        <v>350</v>
      </c>
      <c r="S19" s="47">
        <v>2536</v>
      </c>
      <c r="T19" s="47">
        <f>'[11]Teluk Gelam'!$BD$15</f>
        <v>318</v>
      </c>
      <c r="U19" s="47">
        <v>1671</v>
      </c>
      <c r="V19" s="65">
        <f>'[13]teluk gelam'!$BD$33</f>
        <v>0</v>
      </c>
    </row>
    <row r="20" spans="1:22" ht="20.100000000000001" customHeight="1" x14ac:dyDescent="0.3">
      <c r="A20" s="10">
        <v>13</v>
      </c>
      <c r="B20" s="88" t="s">
        <v>6</v>
      </c>
      <c r="C20" s="88"/>
      <c r="D20" s="88"/>
      <c r="E20" s="88"/>
      <c r="F20" s="9">
        <v>248</v>
      </c>
      <c r="G20" s="9">
        <v>1486</v>
      </c>
      <c r="H20" s="10">
        <v>91</v>
      </c>
      <c r="I20" s="3" t="s">
        <v>59</v>
      </c>
      <c r="J20" s="47">
        <v>735</v>
      </c>
      <c r="K20" s="47">
        <v>3900</v>
      </c>
      <c r="L20" s="47">
        <v>0</v>
      </c>
      <c r="M20" s="47">
        <v>0</v>
      </c>
      <c r="N20" s="47">
        <v>735</v>
      </c>
      <c r="O20" s="47">
        <v>3900</v>
      </c>
      <c r="P20" s="47">
        <v>0</v>
      </c>
      <c r="Q20" s="47">
        <v>0</v>
      </c>
      <c r="R20" s="47">
        <f>[11]Kayuagung!$BD$20</f>
        <v>88</v>
      </c>
      <c r="S20" s="47">
        <v>2184</v>
      </c>
      <c r="T20" s="47">
        <f>[11]Kayuagung!$BD$15</f>
        <v>30</v>
      </c>
      <c r="U20" s="47">
        <v>0</v>
      </c>
      <c r="V20" s="65">
        <v>0</v>
      </c>
    </row>
    <row r="21" spans="1:22" ht="20.100000000000001" customHeight="1" x14ac:dyDescent="0.3">
      <c r="A21" s="10">
        <v>14</v>
      </c>
      <c r="B21" s="88" t="s">
        <v>5</v>
      </c>
      <c r="C21" s="88"/>
      <c r="D21" s="88"/>
      <c r="E21" s="88"/>
      <c r="F21" s="9">
        <v>97</v>
      </c>
      <c r="G21" s="36">
        <v>7</v>
      </c>
      <c r="H21" s="10">
        <v>6</v>
      </c>
      <c r="I21" s="10" t="s">
        <v>59</v>
      </c>
      <c r="J21" s="47">
        <v>0</v>
      </c>
      <c r="K21" s="47">
        <v>255</v>
      </c>
      <c r="L21" s="47">
        <v>327</v>
      </c>
      <c r="M21" s="47">
        <v>0</v>
      </c>
      <c r="N21" s="47">
        <v>0</v>
      </c>
      <c r="O21" s="47">
        <v>255</v>
      </c>
      <c r="P21" s="47">
        <v>327</v>
      </c>
      <c r="Q21" s="47">
        <v>0</v>
      </c>
      <c r="R21" s="47">
        <v>6</v>
      </c>
      <c r="S21" s="47">
        <v>0</v>
      </c>
      <c r="T21" s="47">
        <v>0</v>
      </c>
      <c r="U21" s="47">
        <v>0</v>
      </c>
      <c r="V21" s="65">
        <v>0</v>
      </c>
    </row>
    <row r="22" spans="1:22" ht="20.100000000000001" customHeight="1" x14ac:dyDescent="0.3">
      <c r="A22" s="10">
        <v>15</v>
      </c>
      <c r="B22" s="88" t="s">
        <v>4</v>
      </c>
      <c r="C22" s="88"/>
      <c r="D22" s="88"/>
      <c r="E22" s="88"/>
      <c r="F22" s="9">
        <v>50</v>
      </c>
      <c r="G22" s="9">
        <v>4218</v>
      </c>
      <c r="H22" s="10" t="s">
        <v>59</v>
      </c>
      <c r="I22" s="10" t="s">
        <v>59</v>
      </c>
      <c r="J22" s="47">
        <v>0</v>
      </c>
      <c r="K22" s="47">
        <v>19070</v>
      </c>
      <c r="L22" s="47">
        <v>0</v>
      </c>
      <c r="M22" s="47">
        <v>0</v>
      </c>
      <c r="N22" s="47">
        <v>0</v>
      </c>
      <c r="O22" s="47">
        <v>19070</v>
      </c>
      <c r="P22" s="47">
        <v>0</v>
      </c>
      <c r="Q22" s="47">
        <v>0</v>
      </c>
      <c r="R22" s="47">
        <f>[11]Jejawi!$BD$20</f>
        <v>16</v>
      </c>
      <c r="S22" s="47">
        <v>18260</v>
      </c>
      <c r="T22" s="47">
        <v>0</v>
      </c>
      <c r="U22" s="47">
        <v>0</v>
      </c>
      <c r="V22" s="65">
        <v>0</v>
      </c>
    </row>
    <row r="23" spans="1:22" ht="20.100000000000001" customHeight="1" x14ac:dyDescent="0.3">
      <c r="A23" s="10">
        <v>16</v>
      </c>
      <c r="B23" s="88" t="s">
        <v>3</v>
      </c>
      <c r="C23" s="88"/>
      <c r="D23" s="88"/>
      <c r="E23" s="88"/>
      <c r="F23" s="9" t="s">
        <v>59</v>
      </c>
      <c r="G23" s="36">
        <v>661</v>
      </c>
      <c r="H23" s="10" t="s">
        <v>59</v>
      </c>
      <c r="I23" s="10" t="s">
        <v>59</v>
      </c>
      <c r="J23" s="47">
        <v>0</v>
      </c>
      <c r="K23" s="47">
        <v>10923</v>
      </c>
      <c r="L23" s="47">
        <v>965</v>
      </c>
      <c r="M23" s="47">
        <v>0</v>
      </c>
      <c r="N23" s="47">
        <v>0</v>
      </c>
      <c r="O23" s="47">
        <v>10923</v>
      </c>
      <c r="P23" s="47">
        <v>965</v>
      </c>
      <c r="Q23" s="47">
        <v>0</v>
      </c>
      <c r="R23" s="47">
        <v>0</v>
      </c>
      <c r="S23" s="47">
        <v>430</v>
      </c>
      <c r="T23" s="47">
        <f>[11]Pampangan!$BD$15</f>
        <v>145</v>
      </c>
      <c r="U23" s="47">
        <f>[11]Pampangan!$BD$16</f>
        <v>15</v>
      </c>
      <c r="V23" s="65">
        <v>0</v>
      </c>
    </row>
    <row r="24" spans="1:22" ht="20.100000000000001" customHeight="1" x14ac:dyDescent="0.3">
      <c r="A24" s="10">
        <v>17</v>
      </c>
      <c r="B24" s="88" t="s">
        <v>2</v>
      </c>
      <c r="C24" s="88"/>
      <c r="D24" s="88"/>
      <c r="E24" s="88"/>
      <c r="F24" s="9" t="s">
        <v>59</v>
      </c>
      <c r="G24" s="36" t="s">
        <v>59</v>
      </c>
      <c r="H24" s="10" t="s">
        <v>59</v>
      </c>
      <c r="I24" s="10" t="s">
        <v>59</v>
      </c>
      <c r="J24" s="47">
        <v>0</v>
      </c>
      <c r="K24" s="47">
        <v>240</v>
      </c>
      <c r="L24" s="47">
        <v>0</v>
      </c>
      <c r="M24" s="47">
        <v>90</v>
      </c>
      <c r="N24" s="47">
        <v>0</v>
      </c>
      <c r="O24" s="47">
        <v>240</v>
      </c>
      <c r="P24" s="47">
        <v>0</v>
      </c>
      <c r="Q24" s="47">
        <v>90</v>
      </c>
      <c r="R24" s="47">
        <v>520</v>
      </c>
      <c r="S24" s="47">
        <v>532</v>
      </c>
      <c r="T24" s="47">
        <v>0</v>
      </c>
      <c r="U24" s="47">
        <v>0</v>
      </c>
      <c r="V24" s="65">
        <v>0</v>
      </c>
    </row>
    <row r="25" spans="1:22" ht="20.100000000000001" customHeight="1" x14ac:dyDescent="0.3">
      <c r="A25" s="10">
        <v>18</v>
      </c>
      <c r="B25" s="88" t="s">
        <v>1</v>
      </c>
      <c r="C25" s="88"/>
      <c r="D25" s="88"/>
      <c r="E25" s="88"/>
      <c r="F25" s="9">
        <v>683</v>
      </c>
      <c r="G25" s="9">
        <v>579</v>
      </c>
      <c r="H25" s="10">
        <v>363</v>
      </c>
      <c r="I25" s="10" t="s">
        <v>59</v>
      </c>
      <c r="J25" s="47">
        <v>0</v>
      </c>
      <c r="K25" s="47">
        <v>2750</v>
      </c>
      <c r="L25" s="47">
        <v>1160</v>
      </c>
      <c r="M25" s="47">
        <v>0</v>
      </c>
      <c r="N25" s="47">
        <v>0</v>
      </c>
      <c r="O25" s="47">
        <v>2750</v>
      </c>
      <c r="P25" s="47">
        <v>1160</v>
      </c>
      <c r="Q25" s="47">
        <v>0</v>
      </c>
      <c r="R25" s="47">
        <v>240</v>
      </c>
      <c r="S25" s="47">
        <v>862</v>
      </c>
      <c r="T25" s="47">
        <f>'[11]Air Sugihan'!$BD$15</f>
        <v>70</v>
      </c>
      <c r="U25" s="47">
        <v>418</v>
      </c>
      <c r="V25" s="65">
        <v>131</v>
      </c>
    </row>
    <row r="26" spans="1:22" ht="20.100000000000001" customHeight="1" x14ac:dyDescent="0.3">
      <c r="A26" s="89" t="s">
        <v>0</v>
      </c>
      <c r="B26" s="89"/>
      <c r="C26" s="89"/>
      <c r="D26" s="89"/>
      <c r="E26" s="89"/>
      <c r="F26" s="9">
        <f t="shared" ref="F26:M26" si="0">SUM(F8:F25)</f>
        <v>3479</v>
      </c>
      <c r="G26" s="9">
        <f t="shared" si="0"/>
        <v>14523</v>
      </c>
      <c r="H26" s="9">
        <f t="shared" si="0"/>
        <v>3466</v>
      </c>
      <c r="I26" s="9">
        <f t="shared" si="0"/>
        <v>407</v>
      </c>
      <c r="J26" s="9">
        <f t="shared" si="0"/>
        <v>9850</v>
      </c>
      <c r="K26" s="9">
        <f t="shared" si="0"/>
        <v>96513</v>
      </c>
      <c r="L26" s="9">
        <f t="shared" si="0"/>
        <v>38750</v>
      </c>
      <c r="M26" s="9">
        <f t="shared" si="0"/>
        <v>5196</v>
      </c>
      <c r="N26" s="9">
        <f t="shared" ref="N26:P26" si="1">SUM(N8:N25)</f>
        <v>9850</v>
      </c>
      <c r="O26" s="9">
        <f t="shared" si="1"/>
        <v>96513</v>
      </c>
      <c r="P26" s="9">
        <f t="shared" si="1"/>
        <v>38750</v>
      </c>
      <c r="Q26" s="9">
        <f t="shared" ref="Q26:V26" si="2">SUM(Q8:Q25)</f>
        <v>5196</v>
      </c>
      <c r="R26" s="9">
        <f t="shared" si="2"/>
        <v>5421</v>
      </c>
      <c r="S26" s="9">
        <f t="shared" si="2"/>
        <v>88045</v>
      </c>
      <c r="T26" s="9">
        <f t="shared" si="2"/>
        <v>2767.3</v>
      </c>
      <c r="U26" s="9">
        <f t="shared" si="2"/>
        <v>24869</v>
      </c>
      <c r="V26" s="65">
        <f t="shared" si="2"/>
        <v>6840</v>
      </c>
    </row>
    <row r="27" spans="1:22" ht="15" x14ac:dyDescent="0.3">
      <c r="A27" s="14" t="s">
        <v>86</v>
      </c>
      <c r="B27" s="7"/>
      <c r="C27" s="7"/>
      <c r="D27" s="7"/>
      <c r="E27" s="7"/>
      <c r="F27" s="11"/>
      <c r="G27" s="11"/>
      <c r="H27" s="11"/>
      <c r="I27" s="11"/>
    </row>
    <row r="29" spans="1:22" x14ac:dyDescent="0.3">
      <c r="K29" s="37"/>
      <c r="L29" s="15"/>
      <c r="M29" s="37"/>
      <c r="O29" s="37"/>
      <c r="P29" s="15"/>
      <c r="Q29" s="15"/>
      <c r="R29" s="15"/>
      <c r="S29" s="15"/>
      <c r="T29" s="15"/>
      <c r="U29" s="15"/>
      <c r="V29" s="37"/>
    </row>
  </sheetData>
  <mergeCells count="30">
    <mergeCell ref="F5:V5"/>
    <mergeCell ref="A3:V3"/>
    <mergeCell ref="A2:V2"/>
    <mergeCell ref="A1:V1"/>
    <mergeCell ref="A4:M4"/>
    <mergeCell ref="A5:A7"/>
    <mergeCell ref="B5:E7"/>
    <mergeCell ref="F6:I6"/>
    <mergeCell ref="J6:M6"/>
    <mergeCell ref="N6:Q6"/>
    <mergeCell ref="R6:V6"/>
    <mergeCell ref="B19:E19"/>
    <mergeCell ref="B8:E8"/>
    <mergeCell ref="B9:E9"/>
    <mergeCell ref="B10:E10"/>
    <mergeCell ref="B11:E11"/>
    <mergeCell ref="B12:E12"/>
    <mergeCell ref="B13:E13"/>
    <mergeCell ref="B14:E14"/>
    <mergeCell ref="B15:E15"/>
    <mergeCell ref="B16:E16"/>
    <mergeCell ref="B17:E17"/>
    <mergeCell ref="B18:E18"/>
    <mergeCell ref="A26:E26"/>
    <mergeCell ref="B20:E20"/>
    <mergeCell ref="B21:E21"/>
    <mergeCell ref="B22:E22"/>
    <mergeCell ref="B23:E23"/>
    <mergeCell ref="B24:E24"/>
    <mergeCell ref="B25:E25"/>
  </mergeCells>
  <printOptions horizontalCentered="1" verticalCentered="1"/>
  <pageMargins left="0.7" right="0.25" top="0.75" bottom="0.75" header="0.3" footer="0.3"/>
  <pageSetup paperSize="9" scale="85" orientation="landscape" horizontalDpi="4294967293" r:id="rId1"/>
  <headerFooter>
    <oddFooter>&amp;R&amp;"Arial,Regular"&amp;12VI - 23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Y27"/>
  <sheetViews>
    <sheetView view="pageBreakPreview" zoomScale="70" zoomScaleSheetLayoutView="70" workbookViewId="0">
      <selection sqref="A1:Y27"/>
    </sheetView>
  </sheetViews>
  <sheetFormatPr defaultRowHeight="14.4" x14ac:dyDescent="0.3"/>
  <cols>
    <col min="1" max="1" width="4.5546875" customWidth="1"/>
    <col min="2" max="2" width="9.21875" customWidth="1"/>
    <col min="3" max="3" width="1.44140625" customWidth="1"/>
    <col min="4" max="5" width="7.77734375" customWidth="1"/>
    <col min="6" max="10" width="8.5546875" hidden="1" customWidth="1"/>
    <col min="11" max="25" width="8.5546875" customWidth="1"/>
  </cols>
  <sheetData>
    <row r="1" spans="1:25" ht="15.75" customHeight="1" x14ac:dyDescent="0.3">
      <c r="A1" s="79" t="s">
        <v>72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</row>
    <row r="2" spans="1:25" ht="15.6" x14ac:dyDescent="0.3">
      <c r="A2" s="79" t="s">
        <v>74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</row>
    <row r="3" spans="1:25" ht="15.6" x14ac:dyDescent="0.3">
      <c r="A3" s="79" t="s">
        <v>88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</row>
    <row r="4" spans="1:25" ht="15.6" x14ac:dyDescent="0.3">
      <c r="A4" s="105"/>
      <c r="B4" s="105"/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63"/>
      <c r="Q4" s="63"/>
      <c r="R4" s="63"/>
      <c r="S4" s="63"/>
      <c r="T4" s="63"/>
      <c r="U4" s="63"/>
      <c r="V4" s="63"/>
      <c r="W4" s="63"/>
      <c r="X4" s="63"/>
      <c r="Y4" s="63"/>
    </row>
    <row r="5" spans="1:25" ht="19.5" customHeight="1" x14ac:dyDescent="0.3">
      <c r="A5" s="89" t="s">
        <v>20</v>
      </c>
      <c r="B5" s="89" t="s">
        <v>61</v>
      </c>
      <c r="C5" s="89"/>
      <c r="D5" s="89"/>
      <c r="E5" s="89"/>
      <c r="F5" s="92" t="s">
        <v>19</v>
      </c>
      <c r="G5" s="93"/>
      <c r="H5" s="93"/>
      <c r="I5" s="93"/>
      <c r="J5" s="93"/>
      <c r="K5" s="93"/>
      <c r="L5" s="93"/>
      <c r="M5" s="93"/>
      <c r="N5" s="93"/>
      <c r="O5" s="93"/>
      <c r="P5" s="93"/>
      <c r="Q5" s="93"/>
      <c r="R5" s="93"/>
      <c r="S5" s="93"/>
      <c r="T5" s="93"/>
      <c r="U5" s="93"/>
      <c r="V5" s="93"/>
      <c r="W5" s="93"/>
      <c r="X5" s="93"/>
      <c r="Y5" s="94"/>
    </row>
    <row r="6" spans="1:25" ht="19.5" customHeight="1" x14ac:dyDescent="0.3">
      <c r="A6" s="89"/>
      <c r="B6" s="89"/>
      <c r="C6" s="89"/>
      <c r="D6" s="89"/>
      <c r="E6" s="89"/>
      <c r="F6" s="89">
        <v>2018</v>
      </c>
      <c r="G6" s="89"/>
      <c r="H6" s="89"/>
      <c r="I6" s="89"/>
      <c r="J6" s="89"/>
      <c r="K6" s="89">
        <v>2020</v>
      </c>
      <c r="L6" s="89"/>
      <c r="M6" s="89"/>
      <c r="N6" s="89"/>
      <c r="O6" s="89"/>
      <c r="P6" s="92">
        <v>2021</v>
      </c>
      <c r="Q6" s="93"/>
      <c r="R6" s="93"/>
      <c r="S6" s="93"/>
      <c r="T6" s="94"/>
      <c r="U6" s="92">
        <v>2022</v>
      </c>
      <c r="V6" s="93"/>
      <c r="W6" s="93"/>
      <c r="X6" s="93"/>
      <c r="Y6" s="94"/>
    </row>
    <row r="7" spans="1:25" ht="63" customHeight="1" x14ac:dyDescent="0.3">
      <c r="A7" s="89"/>
      <c r="B7" s="89"/>
      <c r="C7" s="89"/>
      <c r="D7" s="89"/>
      <c r="E7" s="89"/>
      <c r="F7" s="1" t="s">
        <v>53</v>
      </c>
      <c r="G7" s="1" t="s">
        <v>54</v>
      </c>
      <c r="H7" s="1" t="s">
        <v>55</v>
      </c>
      <c r="I7" s="1" t="s">
        <v>56</v>
      </c>
      <c r="J7" s="1" t="s">
        <v>39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39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39</v>
      </c>
      <c r="U7" s="1" t="s">
        <v>53</v>
      </c>
      <c r="V7" s="1" t="s">
        <v>54</v>
      </c>
      <c r="W7" s="1" t="s">
        <v>55</v>
      </c>
      <c r="X7" s="1" t="s">
        <v>56</v>
      </c>
      <c r="Y7" s="1" t="s">
        <v>39</v>
      </c>
    </row>
    <row r="8" spans="1:25" ht="20.100000000000001" customHeight="1" x14ac:dyDescent="0.3">
      <c r="A8" s="10">
        <v>1</v>
      </c>
      <c r="B8" s="88" t="s">
        <v>18</v>
      </c>
      <c r="C8" s="88"/>
      <c r="D8" s="88"/>
      <c r="E8" s="88"/>
      <c r="F8" s="36">
        <v>6</v>
      </c>
      <c r="G8" s="36">
        <v>6</v>
      </c>
      <c r="H8" s="36">
        <v>13</v>
      </c>
      <c r="I8" s="36">
        <v>13</v>
      </c>
      <c r="J8" s="36" t="s">
        <v>59</v>
      </c>
      <c r="K8" s="47">
        <v>9</v>
      </c>
      <c r="L8" s="47">
        <v>14</v>
      </c>
      <c r="M8" s="47">
        <v>15</v>
      </c>
      <c r="N8" s="47">
        <v>16</v>
      </c>
      <c r="O8" s="47" t="s">
        <v>59</v>
      </c>
      <c r="P8" s="54">
        <v>7.25</v>
      </c>
      <c r="Q8" s="54">
        <v>12</v>
      </c>
      <c r="R8" s="54">
        <v>14</v>
      </c>
      <c r="S8" s="54">
        <v>14.25</v>
      </c>
      <c r="T8" s="54">
        <v>0</v>
      </c>
      <c r="U8" s="47">
        <v>11</v>
      </c>
      <c r="V8" s="47">
        <v>20</v>
      </c>
      <c r="W8" s="47">
        <v>32</v>
      </c>
      <c r="X8" s="47">
        <v>20</v>
      </c>
      <c r="Y8" s="47">
        <v>3</v>
      </c>
    </row>
    <row r="9" spans="1:25" ht="20.100000000000001" customHeight="1" x14ac:dyDescent="0.3">
      <c r="A9" s="10">
        <v>2</v>
      </c>
      <c r="B9" s="88" t="s">
        <v>17</v>
      </c>
      <c r="C9" s="88"/>
      <c r="D9" s="88"/>
      <c r="E9" s="88"/>
      <c r="F9" s="36">
        <v>17</v>
      </c>
      <c r="G9" s="36">
        <v>18</v>
      </c>
      <c r="H9" s="36">
        <v>10</v>
      </c>
      <c r="I9" s="36">
        <v>8</v>
      </c>
      <c r="J9" s="36" t="s">
        <v>59</v>
      </c>
      <c r="K9" s="47" t="s">
        <v>59</v>
      </c>
      <c r="L9" s="47" t="s">
        <v>59</v>
      </c>
      <c r="M9" s="47" t="s">
        <v>59</v>
      </c>
      <c r="N9" s="47" t="s">
        <v>59</v>
      </c>
      <c r="O9" s="47" t="s">
        <v>59</v>
      </c>
      <c r="P9" s="54">
        <v>0</v>
      </c>
      <c r="Q9" s="54">
        <v>0</v>
      </c>
      <c r="R9" s="54">
        <v>0</v>
      </c>
      <c r="S9" s="54">
        <v>0</v>
      </c>
      <c r="T9" s="54">
        <v>0</v>
      </c>
      <c r="U9" s="47">
        <v>0</v>
      </c>
      <c r="V9" s="47">
        <v>0</v>
      </c>
      <c r="W9" s="47">
        <v>0</v>
      </c>
      <c r="X9" s="47">
        <v>0</v>
      </c>
      <c r="Y9" s="47">
        <v>0</v>
      </c>
    </row>
    <row r="10" spans="1:25" ht="20.100000000000001" customHeight="1" x14ac:dyDescent="0.3">
      <c r="A10" s="10">
        <v>3</v>
      </c>
      <c r="B10" s="88" t="s">
        <v>16</v>
      </c>
      <c r="C10" s="88"/>
      <c r="D10" s="88"/>
      <c r="E10" s="88"/>
      <c r="F10" s="36">
        <v>11</v>
      </c>
      <c r="G10" s="36" t="s">
        <v>59</v>
      </c>
      <c r="H10" s="36">
        <v>1</v>
      </c>
      <c r="I10" s="36">
        <v>3</v>
      </c>
      <c r="J10" s="36" t="s">
        <v>59</v>
      </c>
      <c r="K10" s="47">
        <v>7</v>
      </c>
      <c r="L10" s="47" t="s">
        <v>59</v>
      </c>
      <c r="M10" s="47">
        <v>15</v>
      </c>
      <c r="N10" s="47">
        <v>12</v>
      </c>
      <c r="O10" s="47" t="s">
        <v>59</v>
      </c>
      <c r="P10" s="54">
        <v>4</v>
      </c>
      <c r="Q10" s="54">
        <v>0.75</v>
      </c>
      <c r="R10" s="54">
        <v>1.4</v>
      </c>
      <c r="S10" s="54">
        <v>4</v>
      </c>
      <c r="T10" s="54">
        <v>0</v>
      </c>
      <c r="U10" s="47">
        <v>8</v>
      </c>
      <c r="V10" s="47">
        <v>1</v>
      </c>
      <c r="W10" s="47">
        <v>2</v>
      </c>
      <c r="X10" s="47">
        <f>[13]mesuji!$BB$12</f>
        <v>0.75</v>
      </c>
      <c r="Y10" s="47">
        <f>[13]mesuji!$BB$13</f>
        <v>0</v>
      </c>
    </row>
    <row r="11" spans="1:25" ht="20.100000000000001" customHeight="1" x14ac:dyDescent="0.3">
      <c r="A11" s="10">
        <v>4</v>
      </c>
      <c r="B11" s="88" t="s">
        <v>15</v>
      </c>
      <c r="C11" s="88"/>
      <c r="D11" s="88"/>
      <c r="E11" s="88"/>
      <c r="F11" s="36">
        <v>1</v>
      </c>
      <c r="G11" s="36" t="s">
        <v>59</v>
      </c>
      <c r="H11" s="36" t="s">
        <v>59</v>
      </c>
      <c r="I11" s="36" t="s">
        <v>59</v>
      </c>
      <c r="J11" s="36" t="s">
        <v>59</v>
      </c>
      <c r="K11" s="47" t="s">
        <v>59</v>
      </c>
      <c r="L11" s="47" t="s">
        <v>59</v>
      </c>
      <c r="M11" s="47">
        <v>14</v>
      </c>
      <c r="N11" s="47">
        <v>7</v>
      </c>
      <c r="O11" s="47" t="s">
        <v>59</v>
      </c>
      <c r="P11" s="54">
        <v>0</v>
      </c>
      <c r="Q11" s="54">
        <v>0</v>
      </c>
      <c r="R11" s="54">
        <v>8</v>
      </c>
      <c r="S11" s="54">
        <v>9</v>
      </c>
      <c r="T11" s="54">
        <v>0</v>
      </c>
      <c r="U11" s="47">
        <f>'[13]sungai menang'!$BB$32</f>
        <v>0.5</v>
      </c>
      <c r="V11" s="47">
        <v>0</v>
      </c>
      <c r="W11" s="47">
        <v>6</v>
      </c>
      <c r="X11" s="47">
        <v>6</v>
      </c>
      <c r="Y11" s="47">
        <v>0</v>
      </c>
    </row>
    <row r="12" spans="1:25" ht="20.100000000000001" customHeight="1" x14ac:dyDescent="0.3">
      <c r="A12" s="10">
        <v>5</v>
      </c>
      <c r="B12" s="88" t="s">
        <v>14</v>
      </c>
      <c r="C12" s="88"/>
      <c r="D12" s="88"/>
      <c r="E12" s="88"/>
      <c r="F12" s="36">
        <v>9</v>
      </c>
      <c r="G12" s="36" t="s">
        <v>59</v>
      </c>
      <c r="H12" s="36">
        <v>2</v>
      </c>
      <c r="I12" s="36" t="s">
        <v>59</v>
      </c>
      <c r="J12" s="36" t="s">
        <v>59</v>
      </c>
      <c r="K12" s="47">
        <v>43</v>
      </c>
      <c r="L12" s="47">
        <v>62</v>
      </c>
      <c r="M12" s="47">
        <v>4</v>
      </c>
      <c r="N12" s="47">
        <v>11</v>
      </c>
      <c r="O12" s="47" t="s">
        <v>59</v>
      </c>
      <c r="P12" s="54">
        <v>7</v>
      </c>
      <c r="Q12" s="54">
        <v>0</v>
      </c>
      <c r="R12" s="54">
        <v>0</v>
      </c>
      <c r="S12" s="54">
        <v>8</v>
      </c>
      <c r="T12" s="54">
        <v>0</v>
      </c>
      <c r="U12" s="47">
        <v>11</v>
      </c>
      <c r="V12" s="47">
        <v>10</v>
      </c>
      <c r="W12" s="47">
        <v>10</v>
      </c>
      <c r="X12" s="47">
        <v>15</v>
      </c>
      <c r="Y12" s="47">
        <v>0</v>
      </c>
    </row>
    <row r="13" spans="1:25" ht="20.100000000000001" customHeight="1" x14ac:dyDescent="0.3">
      <c r="A13" s="10">
        <v>6</v>
      </c>
      <c r="B13" s="88" t="s">
        <v>13</v>
      </c>
      <c r="C13" s="88"/>
      <c r="D13" s="88"/>
      <c r="E13" s="88"/>
      <c r="F13" s="36">
        <v>2</v>
      </c>
      <c r="G13" s="36">
        <v>5</v>
      </c>
      <c r="H13" s="36">
        <v>2</v>
      </c>
      <c r="I13" s="36">
        <v>10</v>
      </c>
      <c r="J13" s="36" t="s">
        <v>59</v>
      </c>
      <c r="K13" s="47">
        <v>4</v>
      </c>
      <c r="L13" s="47">
        <v>1</v>
      </c>
      <c r="M13" s="47">
        <v>13</v>
      </c>
      <c r="N13" s="47">
        <v>10</v>
      </c>
      <c r="O13" s="47">
        <v>1</v>
      </c>
      <c r="P13" s="54">
        <v>1</v>
      </c>
      <c r="Q13" s="54">
        <v>2</v>
      </c>
      <c r="R13" s="54">
        <v>3</v>
      </c>
      <c r="S13" s="54">
        <v>3</v>
      </c>
      <c r="T13" s="54">
        <v>1</v>
      </c>
      <c r="U13" s="47">
        <v>2</v>
      </c>
      <c r="V13" s="47">
        <v>1</v>
      </c>
      <c r="W13" s="47">
        <v>1</v>
      </c>
      <c r="X13" s="47">
        <v>0</v>
      </c>
      <c r="Y13" s="47">
        <v>0</v>
      </c>
    </row>
    <row r="14" spans="1:25" ht="20.100000000000001" customHeight="1" x14ac:dyDescent="0.3">
      <c r="A14" s="10">
        <v>7</v>
      </c>
      <c r="B14" s="88" t="s">
        <v>12</v>
      </c>
      <c r="C14" s="88"/>
      <c r="D14" s="88"/>
      <c r="E14" s="88"/>
      <c r="F14" s="36">
        <v>3</v>
      </c>
      <c r="G14" s="36">
        <v>5</v>
      </c>
      <c r="H14" s="36" t="s">
        <v>59</v>
      </c>
      <c r="I14" s="36" t="s">
        <v>59</v>
      </c>
      <c r="J14" s="36" t="s">
        <v>59</v>
      </c>
      <c r="K14" s="47">
        <v>7</v>
      </c>
      <c r="L14" s="47">
        <v>8</v>
      </c>
      <c r="M14" s="47">
        <v>2</v>
      </c>
      <c r="N14" s="47">
        <v>2</v>
      </c>
      <c r="O14" s="47">
        <v>4</v>
      </c>
      <c r="P14" s="54">
        <v>4</v>
      </c>
      <c r="Q14" s="54">
        <v>3</v>
      </c>
      <c r="R14" s="54">
        <v>0</v>
      </c>
      <c r="S14" s="54">
        <v>0</v>
      </c>
      <c r="T14" s="54">
        <v>0</v>
      </c>
      <c r="U14" s="47">
        <v>4</v>
      </c>
      <c r="V14" s="47">
        <v>7</v>
      </c>
      <c r="W14" s="47">
        <v>0</v>
      </c>
      <c r="X14" s="47">
        <v>0</v>
      </c>
      <c r="Y14" s="47">
        <v>0</v>
      </c>
    </row>
    <row r="15" spans="1:25" ht="20.100000000000001" customHeight="1" x14ac:dyDescent="0.3">
      <c r="A15" s="10">
        <v>8</v>
      </c>
      <c r="B15" s="88" t="s">
        <v>11</v>
      </c>
      <c r="C15" s="88"/>
      <c r="D15" s="88"/>
      <c r="E15" s="88"/>
      <c r="F15" s="36">
        <v>15</v>
      </c>
      <c r="G15" s="36">
        <v>14</v>
      </c>
      <c r="H15" s="36">
        <v>10</v>
      </c>
      <c r="I15" s="36">
        <v>14</v>
      </c>
      <c r="J15" s="36" t="s">
        <v>59</v>
      </c>
      <c r="K15" s="47">
        <v>10</v>
      </c>
      <c r="L15" s="47">
        <v>13</v>
      </c>
      <c r="M15" s="47">
        <v>16</v>
      </c>
      <c r="N15" s="47">
        <v>16</v>
      </c>
      <c r="O15" s="47" t="s">
        <v>59</v>
      </c>
      <c r="P15" s="54">
        <v>5</v>
      </c>
      <c r="Q15" s="54">
        <v>7</v>
      </c>
      <c r="R15" s="54">
        <v>14.5</v>
      </c>
      <c r="S15" s="54">
        <v>12.5</v>
      </c>
      <c r="T15" s="54">
        <v>3</v>
      </c>
      <c r="U15" s="47">
        <v>7</v>
      </c>
      <c r="V15" s="47">
        <v>4</v>
      </c>
      <c r="W15" s="47">
        <v>16</v>
      </c>
      <c r="X15" s="47">
        <v>11</v>
      </c>
      <c r="Y15" s="47">
        <v>0</v>
      </c>
    </row>
    <row r="16" spans="1:25" ht="20.100000000000001" customHeight="1" x14ac:dyDescent="0.3">
      <c r="A16" s="10">
        <v>9</v>
      </c>
      <c r="B16" s="88" t="s">
        <v>10</v>
      </c>
      <c r="C16" s="88"/>
      <c r="D16" s="88"/>
      <c r="E16" s="88"/>
      <c r="F16" s="36">
        <v>21</v>
      </c>
      <c r="G16" s="36">
        <v>51</v>
      </c>
      <c r="H16" s="36" t="s">
        <v>59</v>
      </c>
      <c r="I16" s="36" t="s">
        <v>59</v>
      </c>
      <c r="J16" s="36" t="s">
        <v>59</v>
      </c>
      <c r="K16" s="47">
        <v>25</v>
      </c>
      <c r="L16" s="47">
        <v>24</v>
      </c>
      <c r="M16" s="47">
        <v>22</v>
      </c>
      <c r="N16" s="47">
        <v>29</v>
      </c>
      <c r="O16" s="47" t="s">
        <v>59</v>
      </c>
      <c r="P16" s="54">
        <v>20</v>
      </c>
      <c r="Q16" s="54">
        <v>3</v>
      </c>
      <c r="R16" s="54">
        <v>5</v>
      </c>
      <c r="S16" s="54">
        <v>0</v>
      </c>
      <c r="T16" s="54">
        <v>0</v>
      </c>
      <c r="U16" s="47">
        <v>16</v>
      </c>
      <c r="V16" s="47">
        <v>24</v>
      </c>
      <c r="W16" s="47">
        <v>8</v>
      </c>
      <c r="X16" s="47">
        <v>3</v>
      </c>
      <c r="Y16" s="47">
        <v>0</v>
      </c>
    </row>
    <row r="17" spans="1:25" ht="20.100000000000001" customHeight="1" x14ac:dyDescent="0.3">
      <c r="A17" s="10">
        <v>10</v>
      </c>
      <c r="B17" s="88" t="s">
        <v>9</v>
      </c>
      <c r="C17" s="88"/>
      <c r="D17" s="88"/>
      <c r="E17" s="88"/>
      <c r="F17" s="36">
        <v>12</v>
      </c>
      <c r="G17" s="36" t="s">
        <v>59</v>
      </c>
      <c r="H17" s="36">
        <v>1</v>
      </c>
      <c r="I17" s="36" t="s">
        <v>59</v>
      </c>
      <c r="J17" s="36" t="s">
        <v>59</v>
      </c>
      <c r="K17" s="47">
        <v>7</v>
      </c>
      <c r="L17" s="47" t="s">
        <v>59</v>
      </c>
      <c r="M17" s="47">
        <v>1</v>
      </c>
      <c r="N17" s="47">
        <v>1</v>
      </c>
      <c r="O17" s="47" t="s">
        <v>59</v>
      </c>
      <c r="P17" s="54">
        <v>11.75</v>
      </c>
      <c r="Q17" s="54">
        <v>0</v>
      </c>
      <c r="R17" s="54">
        <v>0</v>
      </c>
      <c r="S17" s="54">
        <v>0</v>
      </c>
      <c r="T17" s="54">
        <v>0</v>
      </c>
      <c r="U17" s="47">
        <v>3</v>
      </c>
      <c r="V17" s="47">
        <v>0</v>
      </c>
      <c r="W17" s="47">
        <v>0</v>
      </c>
      <c r="X17" s="47">
        <v>0</v>
      </c>
      <c r="Y17" s="47">
        <v>0</v>
      </c>
    </row>
    <row r="18" spans="1:25" ht="20.100000000000001" customHeight="1" x14ac:dyDescent="0.3">
      <c r="A18" s="10">
        <v>11</v>
      </c>
      <c r="B18" s="88" t="s">
        <v>8</v>
      </c>
      <c r="C18" s="88"/>
      <c r="D18" s="88"/>
      <c r="E18" s="88"/>
      <c r="F18" s="36">
        <v>3</v>
      </c>
      <c r="G18" s="36">
        <v>11</v>
      </c>
      <c r="H18" s="36" t="s">
        <v>59</v>
      </c>
      <c r="I18" s="36" t="s">
        <v>59</v>
      </c>
      <c r="J18" s="36" t="s">
        <v>59</v>
      </c>
      <c r="K18" s="47">
        <v>2</v>
      </c>
      <c r="L18" s="47">
        <v>6</v>
      </c>
      <c r="M18" s="47" t="s">
        <v>59</v>
      </c>
      <c r="N18" s="47" t="s">
        <v>59</v>
      </c>
      <c r="O18" s="47" t="s">
        <v>59</v>
      </c>
      <c r="P18" s="54">
        <v>0</v>
      </c>
      <c r="Q18" s="54">
        <v>6</v>
      </c>
      <c r="R18" s="54">
        <v>0</v>
      </c>
      <c r="S18" s="54">
        <v>1</v>
      </c>
      <c r="T18" s="54">
        <v>0</v>
      </c>
      <c r="U18" s="47">
        <v>0</v>
      </c>
      <c r="V18" s="47">
        <v>1</v>
      </c>
      <c r="W18" s="47">
        <v>6</v>
      </c>
      <c r="X18" s="47">
        <v>2</v>
      </c>
      <c r="Y18" s="47">
        <v>0</v>
      </c>
    </row>
    <row r="19" spans="1:25" ht="20.100000000000001" customHeight="1" x14ac:dyDescent="0.3">
      <c r="A19" s="10">
        <v>12</v>
      </c>
      <c r="B19" s="88" t="s">
        <v>7</v>
      </c>
      <c r="C19" s="88"/>
      <c r="D19" s="88"/>
      <c r="E19" s="88"/>
      <c r="F19" s="36">
        <v>8</v>
      </c>
      <c r="G19" s="36">
        <v>5</v>
      </c>
      <c r="H19" s="36">
        <v>1</v>
      </c>
      <c r="I19" s="36">
        <v>2</v>
      </c>
      <c r="J19" s="36" t="s">
        <v>59</v>
      </c>
      <c r="K19" s="47">
        <v>22</v>
      </c>
      <c r="L19" s="47">
        <v>16</v>
      </c>
      <c r="M19" s="47">
        <v>22</v>
      </c>
      <c r="N19" s="47">
        <v>20</v>
      </c>
      <c r="O19" s="47" t="s">
        <v>59</v>
      </c>
      <c r="P19" s="54">
        <v>16</v>
      </c>
      <c r="Q19" s="54">
        <v>19</v>
      </c>
      <c r="R19" s="54">
        <v>14</v>
      </c>
      <c r="S19" s="54">
        <v>21</v>
      </c>
      <c r="T19" s="54">
        <v>0</v>
      </c>
      <c r="U19" s="47">
        <v>10</v>
      </c>
      <c r="V19" s="47">
        <v>12</v>
      </c>
      <c r="W19" s="47">
        <v>12</v>
      </c>
      <c r="X19" s="47">
        <v>12</v>
      </c>
      <c r="Y19" s="47">
        <v>0</v>
      </c>
    </row>
    <row r="20" spans="1:25" ht="20.100000000000001" customHeight="1" x14ac:dyDescent="0.3">
      <c r="A20" s="10">
        <v>13</v>
      </c>
      <c r="B20" s="88" t="s">
        <v>6</v>
      </c>
      <c r="C20" s="88"/>
      <c r="D20" s="88"/>
      <c r="E20" s="88"/>
      <c r="F20" s="36">
        <v>9</v>
      </c>
      <c r="G20" s="36">
        <v>14</v>
      </c>
      <c r="H20" s="36">
        <v>14</v>
      </c>
      <c r="I20" s="36">
        <v>19</v>
      </c>
      <c r="J20" s="36" t="s">
        <v>59</v>
      </c>
      <c r="K20" s="47">
        <v>6</v>
      </c>
      <c r="L20" s="47">
        <v>5</v>
      </c>
      <c r="M20" s="47">
        <v>4</v>
      </c>
      <c r="N20" s="47">
        <v>4</v>
      </c>
      <c r="O20" s="47">
        <v>1</v>
      </c>
      <c r="P20" s="54">
        <v>5</v>
      </c>
      <c r="Q20" s="54">
        <v>5</v>
      </c>
      <c r="R20" s="54">
        <v>3</v>
      </c>
      <c r="S20" s="54">
        <v>3</v>
      </c>
      <c r="T20" s="54">
        <v>0</v>
      </c>
      <c r="U20" s="47">
        <v>3</v>
      </c>
      <c r="V20" s="47">
        <v>3</v>
      </c>
      <c r="W20" s="47">
        <v>4</v>
      </c>
      <c r="X20" s="47">
        <v>4</v>
      </c>
      <c r="Y20" s="47">
        <v>0</v>
      </c>
    </row>
    <row r="21" spans="1:25" ht="20.100000000000001" customHeight="1" x14ac:dyDescent="0.3">
      <c r="A21" s="10">
        <v>14</v>
      </c>
      <c r="B21" s="88" t="s">
        <v>5</v>
      </c>
      <c r="C21" s="88"/>
      <c r="D21" s="88"/>
      <c r="E21" s="88"/>
      <c r="F21" s="36" t="s">
        <v>59</v>
      </c>
      <c r="G21" s="36">
        <v>1</v>
      </c>
      <c r="H21" s="36" t="s">
        <v>59</v>
      </c>
      <c r="I21" s="36" t="s">
        <v>59</v>
      </c>
      <c r="J21" s="36" t="s">
        <v>59</v>
      </c>
      <c r="K21" s="47" t="s">
        <v>59</v>
      </c>
      <c r="L21" s="47">
        <v>2</v>
      </c>
      <c r="M21" s="47">
        <v>3</v>
      </c>
      <c r="N21" s="47">
        <v>1</v>
      </c>
      <c r="O21" s="47" t="s">
        <v>59</v>
      </c>
      <c r="P21" s="54">
        <v>0</v>
      </c>
      <c r="Q21" s="54">
        <v>0</v>
      </c>
      <c r="R21" s="54">
        <v>0</v>
      </c>
      <c r="S21" s="54">
        <v>0</v>
      </c>
      <c r="T21" s="54">
        <v>0</v>
      </c>
      <c r="U21" s="47">
        <v>0</v>
      </c>
      <c r="V21" s="47">
        <v>0</v>
      </c>
      <c r="W21" s="47">
        <v>0</v>
      </c>
      <c r="X21" s="47">
        <v>0</v>
      </c>
      <c r="Y21" s="47">
        <v>0</v>
      </c>
    </row>
    <row r="22" spans="1:25" ht="20.100000000000001" customHeight="1" x14ac:dyDescent="0.3">
      <c r="A22" s="10">
        <v>15</v>
      </c>
      <c r="B22" s="88" t="s">
        <v>4</v>
      </c>
      <c r="C22" s="88"/>
      <c r="D22" s="88"/>
      <c r="E22" s="88"/>
      <c r="F22" s="36" t="s">
        <v>59</v>
      </c>
      <c r="G22" s="36" t="s">
        <v>59</v>
      </c>
      <c r="H22" s="36" t="s">
        <v>59</v>
      </c>
      <c r="I22" s="36" t="s">
        <v>59</v>
      </c>
      <c r="J22" s="36" t="s">
        <v>59</v>
      </c>
      <c r="K22" s="47" t="s">
        <v>59</v>
      </c>
      <c r="L22" s="47">
        <v>2</v>
      </c>
      <c r="M22" s="47" t="s">
        <v>59</v>
      </c>
      <c r="N22" s="47" t="s">
        <v>59</v>
      </c>
      <c r="O22" s="47" t="s">
        <v>59</v>
      </c>
      <c r="P22" s="54">
        <v>0</v>
      </c>
      <c r="Q22" s="54">
        <v>0</v>
      </c>
      <c r="R22" s="54">
        <v>0</v>
      </c>
      <c r="S22" s="54">
        <v>0</v>
      </c>
      <c r="T22" s="54">
        <v>0</v>
      </c>
      <c r="U22" s="47">
        <v>0</v>
      </c>
      <c r="V22" s="47">
        <v>0</v>
      </c>
      <c r="W22" s="47">
        <v>0</v>
      </c>
      <c r="X22" s="47">
        <v>0</v>
      </c>
      <c r="Y22" s="47">
        <v>0</v>
      </c>
    </row>
    <row r="23" spans="1:25" ht="20.100000000000001" customHeight="1" x14ac:dyDescent="0.3">
      <c r="A23" s="10">
        <v>16</v>
      </c>
      <c r="B23" s="88" t="s">
        <v>3</v>
      </c>
      <c r="C23" s="88"/>
      <c r="D23" s="88"/>
      <c r="E23" s="88"/>
      <c r="F23" s="36" t="s">
        <v>59</v>
      </c>
      <c r="G23" s="36" t="s">
        <v>59</v>
      </c>
      <c r="H23" s="36" t="s">
        <v>59</v>
      </c>
      <c r="I23" s="36" t="s">
        <v>59</v>
      </c>
      <c r="J23" s="36" t="s">
        <v>59</v>
      </c>
      <c r="K23" s="47" t="s">
        <v>59</v>
      </c>
      <c r="L23" s="47" t="s">
        <v>59</v>
      </c>
      <c r="M23" s="47" t="s">
        <v>59</v>
      </c>
      <c r="N23" s="47" t="s">
        <v>59</v>
      </c>
      <c r="O23" s="47" t="s">
        <v>59</v>
      </c>
      <c r="P23" s="54">
        <v>0</v>
      </c>
      <c r="Q23" s="54">
        <v>0</v>
      </c>
      <c r="R23" s="54">
        <v>0</v>
      </c>
      <c r="S23" s="54">
        <v>0</v>
      </c>
      <c r="T23" s="54">
        <v>0</v>
      </c>
      <c r="U23" s="47">
        <v>0</v>
      </c>
      <c r="V23" s="47">
        <v>0</v>
      </c>
      <c r="W23" s="47">
        <v>0</v>
      </c>
      <c r="X23" s="47">
        <v>0</v>
      </c>
      <c r="Y23" s="47">
        <v>0</v>
      </c>
    </row>
    <row r="24" spans="1:25" ht="20.100000000000001" customHeight="1" x14ac:dyDescent="0.3">
      <c r="A24" s="10">
        <v>17</v>
      </c>
      <c r="B24" s="88" t="s">
        <v>2</v>
      </c>
      <c r="C24" s="88"/>
      <c r="D24" s="88"/>
      <c r="E24" s="88"/>
      <c r="F24" s="36" t="s">
        <v>59</v>
      </c>
      <c r="G24" s="36" t="s">
        <v>59</v>
      </c>
      <c r="H24" s="36" t="s">
        <v>59</v>
      </c>
      <c r="I24" s="36" t="s">
        <v>59</v>
      </c>
      <c r="J24" s="36" t="s">
        <v>59</v>
      </c>
      <c r="K24" s="47">
        <v>3</v>
      </c>
      <c r="L24" s="47" t="s">
        <v>59</v>
      </c>
      <c r="M24" s="47" t="s">
        <v>59</v>
      </c>
      <c r="N24" s="47" t="s">
        <v>59</v>
      </c>
      <c r="O24" s="47" t="s">
        <v>59</v>
      </c>
      <c r="P24" s="54">
        <v>2</v>
      </c>
      <c r="Q24" s="54">
        <v>0</v>
      </c>
      <c r="R24" s="54">
        <v>0</v>
      </c>
      <c r="S24" s="54">
        <v>0</v>
      </c>
      <c r="T24" s="54">
        <v>0</v>
      </c>
      <c r="U24" s="54">
        <v>0</v>
      </c>
      <c r="V24" s="54">
        <v>0</v>
      </c>
      <c r="W24" s="54">
        <v>0</v>
      </c>
      <c r="X24" s="54">
        <v>0</v>
      </c>
      <c r="Y24" s="54">
        <v>0</v>
      </c>
    </row>
    <row r="25" spans="1:25" ht="20.100000000000001" customHeight="1" x14ac:dyDescent="0.3">
      <c r="A25" s="10">
        <v>18</v>
      </c>
      <c r="B25" s="88" t="s">
        <v>1</v>
      </c>
      <c r="C25" s="88"/>
      <c r="D25" s="88"/>
      <c r="E25" s="88"/>
      <c r="F25" s="36" t="s">
        <v>59</v>
      </c>
      <c r="G25" s="36" t="s">
        <v>59</v>
      </c>
      <c r="H25" s="36">
        <v>1</v>
      </c>
      <c r="I25" s="36">
        <v>1</v>
      </c>
      <c r="J25" s="36" t="s">
        <v>59</v>
      </c>
      <c r="K25" s="47" t="s">
        <v>59</v>
      </c>
      <c r="L25" s="47" t="s">
        <v>59</v>
      </c>
      <c r="M25" s="47" t="s">
        <v>59</v>
      </c>
      <c r="N25" s="47" t="s">
        <v>59</v>
      </c>
      <c r="O25" s="47" t="s">
        <v>59</v>
      </c>
      <c r="P25" s="54">
        <v>5</v>
      </c>
      <c r="Q25" s="54">
        <v>0</v>
      </c>
      <c r="R25" s="54">
        <v>0</v>
      </c>
      <c r="S25" s="54">
        <v>0</v>
      </c>
      <c r="T25" s="54">
        <v>0</v>
      </c>
      <c r="U25" s="47">
        <v>0</v>
      </c>
      <c r="V25" s="47">
        <v>3</v>
      </c>
      <c r="W25" s="47">
        <v>4</v>
      </c>
      <c r="X25" s="47">
        <v>2</v>
      </c>
      <c r="Y25" s="47">
        <v>2</v>
      </c>
    </row>
    <row r="26" spans="1:25" ht="20.100000000000001" customHeight="1" x14ac:dyDescent="0.3">
      <c r="A26" s="89" t="s">
        <v>0</v>
      </c>
      <c r="B26" s="89"/>
      <c r="C26" s="89"/>
      <c r="D26" s="89"/>
      <c r="E26" s="89"/>
      <c r="F26" s="36">
        <f>SUM(F8:F25)</f>
        <v>117</v>
      </c>
      <c r="G26" s="36">
        <f t="shared" ref="G26:Y26" si="0">SUM(G8:G25)</f>
        <v>130</v>
      </c>
      <c r="H26" s="36">
        <f t="shared" si="0"/>
        <v>55</v>
      </c>
      <c r="I26" s="36">
        <f t="shared" si="0"/>
        <v>70</v>
      </c>
      <c r="J26" s="36">
        <f t="shared" si="0"/>
        <v>0</v>
      </c>
      <c r="K26" s="9">
        <f>SUM(K8:K25)</f>
        <v>145</v>
      </c>
      <c r="L26" s="9">
        <f t="shared" si="0"/>
        <v>153</v>
      </c>
      <c r="M26" s="9">
        <f t="shared" si="0"/>
        <v>131</v>
      </c>
      <c r="N26" s="9">
        <f t="shared" si="0"/>
        <v>129</v>
      </c>
      <c r="O26" s="9">
        <f t="shared" si="0"/>
        <v>6</v>
      </c>
      <c r="P26" s="54">
        <f t="shared" si="0"/>
        <v>88</v>
      </c>
      <c r="Q26" s="54">
        <f t="shared" si="0"/>
        <v>57.75</v>
      </c>
      <c r="R26" s="54">
        <f t="shared" si="0"/>
        <v>62.9</v>
      </c>
      <c r="S26" s="54">
        <f t="shared" si="0"/>
        <v>75.75</v>
      </c>
      <c r="T26" s="54">
        <f t="shared" si="0"/>
        <v>4</v>
      </c>
      <c r="U26" s="54">
        <f t="shared" si="0"/>
        <v>75.5</v>
      </c>
      <c r="V26" s="54">
        <f t="shared" si="0"/>
        <v>86</v>
      </c>
      <c r="W26" s="54">
        <f t="shared" si="0"/>
        <v>101</v>
      </c>
      <c r="X26" s="54">
        <f t="shared" si="0"/>
        <v>75.75</v>
      </c>
      <c r="Y26" s="54">
        <f t="shared" si="0"/>
        <v>5</v>
      </c>
    </row>
    <row r="27" spans="1:25" ht="15.6" x14ac:dyDescent="0.3">
      <c r="A27" s="63" t="s">
        <v>86</v>
      </c>
      <c r="B27" s="7"/>
      <c r="C27" s="7"/>
      <c r="D27" s="7"/>
      <c r="E27" s="7"/>
      <c r="F27" s="11"/>
      <c r="G27" s="11"/>
      <c r="H27" s="11"/>
      <c r="I27" s="11"/>
      <c r="J27" s="11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</row>
  </sheetData>
  <mergeCells count="30">
    <mergeCell ref="F5:Y5"/>
    <mergeCell ref="A1:Y1"/>
    <mergeCell ref="A2:Y2"/>
    <mergeCell ref="A3:Y3"/>
    <mergeCell ref="A4:O4"/>
    <mergeCell ref="A5:A7"/>
    <mergeCell ref="B5:E7"/>
    <mergeCell ref="F6:J6"/>
    <mergeCell ref="K6:O6"/>
    <mergeCell ref="P6:T6"/>
    <mergeCell ref="U6:Y6"/>
    <mergeCell ref="B19:E19"/>
    <mergeCell ref="B8:E8"/>
    <mergeCell ref="B9:E9"/>
    <mergeCell ref="B10:E10"/>
    <mergeCell ref="B11:E11"/>
    <mergeCell ref="B12:E12"/>
    <mergeCell ref="B13:E13"/>
    <mergeCell ref="B14:E14"/>
    <mergeCell ref="B15:E15"/>
    <mergeCell ref="B16:E16"/>
    <mergeCell ref="B17:E17"/>
    <mergeCell ref="B18:E18"/>
    <mergeCell ref="A26:E26"/>
    <mergeCell ref="B20:E20"/>
    <mergeCell ref="B21:E21"/>
    <mergeCell ref="B22:E22"/>
    <mergeCell ref="B23:E23"/>
    <mergeCell ref="B24:E24"/>
    <mergeCell ref="B25:E25"/>
  </mergeCells>
  <printOptions horizontalCentered="1" verticalCentered="1"/>
  <pageMargins left="0.7" right="0.25" top="0.75" bottom="0.75" header="0.3" footer="0.3"/>
  <pageSetup paperSize="9" scale="86" orientation="landscape" horizontalDpi="4294967293" r:id="rId1"/>
  <headerFooter>
    <oddFooter>&amp;R&amp;"Arial,Regular"&amp;12VI - 24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Y27"/>
  <sheetViews>
    <sheetView tabSelected="1" view="pageBreakPreview" zoomScale="70" zoomScaleSheetLayoutView="70" workbookViewId="0">
      <selection sqref="A1:Y27"/>
    </sheetView>
  </sheetViews>
  <sheetFormatPr defaultColWidth="9.21875" defaultRowHeight="14.4" x14ac:dyDescent="0.3"/>
  <cols>
    <col min="1" max="1" width="4.5546875" style="31" customWidth="1"/>
    <col min="2" max="2" width="9.21875" style="31" customWidth="1"/>
    <col min="3" max="3" width="1.44140625" style="31" customWidth="1"/>
    <col min="4" max="4" width="7.21875" style="31" customWidth="1"/>
    <col min="5" max="5" width="6.21875" style="31" customWidth="1"/>
    <col min="6" max="10" width="8.77734375" style="31" hidden="1" customWidth="1"/>
    <col min="11" max="25" width="8.77734375" style="31" customWidth="1"/>
    <col min="26" max="16384" width="9.21875" style="31"/>
  </cols>
  <sheetData>
    <row r="1" spans="1:25" ht="15.75" customHeight="1" x14ac:dyDescent="0.3">
      <c r="A1" s="79" t="s">
        <v>94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  <c r="U1" s="106"/>
      <c r="V1" s="106"/>
      <c r="W1" s="106"/>
      <c r="X1" s="106"/>
      <c r="Y1" s="106"/>
    </row>
    <row r="2" spans="1:25" ht="15.6" x14ac:dyDescent="0.3">
      <c r="A2" s="79" t="s">
        <v>98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  <c r="V2" s="106"/>
      <c r="W2" s="106"/>
      <c r="X2" s="106"/>
      <c r="Y2" s="106"/>
    </row>
    <row r="3" spans="1:25" ht="15.6" x14ac:dyDescent="0.3">
      <c r="A3" s="79" t="s">
        <v>88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</row>
    <row r="4" spans="1:25" x14ac:dyDescent="0.3">
      <c r="A4" s="112"/>
      <c r="B4" s="112"/>
      <c r="C4" s="112"/>
      <c r="D4" s="112"/>
      <c r="E4" s="112"/>
      <c r="F4" s="113"/>
      <c r="G4" s="113"/>
      <c r="H4" s="113"/>
      <c r="I4" s="113"/>
      <c r="J4" s="113"/>
      <c r="K4" s="113"/>
      <c r="L4" s="113"/>
      <c r="M4" s="113"/>
      <c r="N4" s="113"/>
      <c r="O4" s="113"/>
    </row>
    <row r="5" spans="1:25" ht="19.5" customHeight="1" x14ac:dyDescent="0.3">
      <c r="A5" s="114" t="s">
        <v>20</v>
      </c>
      <c r="B5" s="115" t="s">
        <v>61</v>
      </c>
      <c r="C5" s="115"/>
      <c r="D5" s="115"/>
      <c r="E5" s="115"/>
      <c r="F5" s="108" t="s">
        <v>19</v>
      </c>
      <c r="G5" s="109"/>
      <c r="H5" s="109"/>
      <c r="I5" s="109"/>
      <c r="J5" s="109"/>
      <c r="K5" s="109"/>
      <c r="L5" s="109"/>
      <c r="M5" s="109"/>
      <c r="N5" s="109"/>
      <c r="O5" s="109"/>
      <c r="P5" s="109"/>
      <c r="Q5" s="109"/>
      <c r="R5" s="109"/>
      <c r="S5" s="109"/>
      <c r="T5" s="109"/>
      <c r="U5" s="109"/>
      <c r="V5" s="109"/>
      <c r="W5" s="109"/>
      <c r="X5" s="109"/>
      <c r="Y5" s="110"/>
    </row>
    <row r="6" spans="1:25" ht="19.5" customHeight="1" x14ac:dyDescent="0.3">
      <c r="A6" s="115"/>
      <c r="B6" s="115"/>
      <c r="C6" s="115"/>
      <c r="D6" s="115"/>
      <c r="E6" s="115"/>
      <c r="F6" s="115">
        <v>2018</v>
      </c>
      <c r="G6" s="115"/>
      <c r="H6" s="115"/>
      <c r="I6" s="115"/>
      <c r="J6" s="115"/>
      <c r="K6" s="115">
        <v>2020</v>
      </c>
      <c r="L6" s="115"/>
      <c r="M6" s="115"/>
      <c r="N6" s="115"/>
      <c r="O6" s="115"/>
      <c r="P6" s="108">
        <v>2021</v>
      </c>
      <c r="Q6" s="109"/>
      <c r="R6" s="109"/>
      <c r="S6" s="109"/>
      <c r="T6" s="110"/>
      <c r="U6" s="108">
        <v>2022</v>
      </c>
      <c r="V6" s="109"/>
      <c r="W6" s="109"/>
      <c r="X6" s="109"/>
      <c r="Y6" s="110"/>
    </row>
    <row r="7" spans="1:25" ht="63" customHeight="1" x14ac:dyDescent="0.3">
      <c r="A7" s="115"/>
      <c r="B7" s="115"/>
      <c r="C7" s="115"/>
      <c r="D7" s="115"/>
      <c r="E7" s="115"/>
      <c r="F7" s="32" t="s">
        <v>53</v>
      </c>
      <c r="G7" s="32" t="s">
        <v>54</v>
      </c>
      <c r="H7" s="32" t="s">
        <v>55</v>
      </c>
      <c r="I7" s="32" t="s">
        <v>56</v>
      </c>
      <c r="J7" s="32" t="s">
        <v>39</v>
      </c>
      <c r="K7" s="32" t="s">
        <v>53</v>
      </c>
      <c r="L7" s="32" t="s">
        <v>54</v>
      </c>
      <c r="M7" s="51" t="s">
        <v>55</v>
      </c>
      <c r="N7" s="32" t="s">
        <v>56</v>
      </c>
      <c r="O7" s="32" t="s">
        <v>39</v>
      </c>
      <c r="P7" s="32" t="s">
        <v>53</v>
      </c>
      <c r="Q7" s="32" t="s">
        <v>54</v>
      </c>
      <c r="R7" s="51" t="s">
        <v>55</v>
      </c>
      <c r="S7" s="32" t="s">
        <v>56</v>
      </c>
      <c r="T7" s="1" t="s">
        <v>39</v>
      </c>
      <c r="U7" s="32" t="s">
        <v>53</v>
      </c>
      <c r="V7" s="32" t="s">
        <v>54</v>
      </c>
      <c r="W7" s="51" t="s">
        <v>55</v>
      </c>
      <c r="X7" s="32" t="s">
        <v>56</v>
      </c>
      <c r="Y7" s="32" t="s">
        <v>39</v>
      </c>
    </row>
    <row r="8" spans="1:25" ht="20.100000000000001" customHeight="1" x14ac:dyDescent="0.3">
      <c r="A8" s="33">
        <v>1</v>
      </c>
      <c r="B8" s="107" t="s">
        <v>18</v>
      </c>
      <c r="C8" s="107"/>
      <c r="D8" s="107"/>
      <c r="E8" s="107"/>
      <c r="F8" s="36">
        <v>104</v>
      </c>
      <c r="G8" s="36">
        <v>140</v>
      </c>
      <c r="H8" s="9">
        <v>155</v>
      </c>
      <c r="I8" s="36">
        <v>166</v>
      </c>
      <c r="J8" s="36" t="s">
        <v>59</v>
      </c>
      <c r="K8" s="47">
        <v>3047</v>
      </c>
      <c r="L8" s="47">
        <v>7629</v>
      </c>
      <c r="M8" s="47">
        <v>2209</v>
      </c>
      <c r="N8" s="47">
        <v>2318</v>
      </c>
      <c r="O8" s="47">
        <v>0</v>
      </c>
      <c r="P8" s="54">
        <v>200.4</v>
      </c>
      <c r="Q8" s="54">
        <v>223.9</v>
      </c>
      <c r="R8" s="54">
        <v>123.3</v>
      </c>
      <c r="S8" s="54">
        <v>66.900000000000006</v>
      </c>
      <c r="T8" s="54">
        <v>0</v>
      </c>
      <c r="U8" s="47">
        <v>5320</v>
      </c>
      <c r="V8" s="47">
        <v>8280</v>
      </c>
      <c r="W8" s="47">
        <v>4505</v>
      </c>
      <c r="X8" s="47">
        <v>261</v>
      </c>
      <c r="Y8" s="47">
        <v>638</v>
      </c>
    </row>
    <row r="9" spans="1:25" ht="20.100000000000001" customHeight="1" x14ac:dyDescent="0.3">
      <c r="A9" s="33">
        <v>2</v>
      </c>
      <c r="B9" s="107" t="s">
        <v>17</v>
      </c>
      <c r="C9" s="107"/>
      <c r="D9" s="107"/>
      <c r="E9" s="107"/>
      <c r="F9" s="36">
        <v>202</v>
      </c>
      <c r="G9" s="36">
        <v>199</v>
      </c>
      <c r="H9" s="36">
        <v>73</v>
      </c>
      <c r="I9" s="36">
        <v>46</v>
      </c>
      <c r="J9" s="36" t="s">
        <v>59</v>
      </c>
      <c r="K9" s="47">
        <v>0</v>
      </c>
      <c r="L9" s="47">
        <v>0</v>
      </c>
      <c r="M9" s="47">
        <v>0</v>
      </c>
      <c r="N9" s="47">
        <v>0</v>
      </c>
      <c r="O9" s="47">
        <v>0</v>
      </c>
      <c r="P9" s="54">
        <v>0</v>
      </c>
      <c r="Q9" s="54">
        <v>0</v>
      </c>
      <c r="R9" s="54">
        <v>0</v>
      </c>
      <c r="S9" s="54">
        <v>0</v>
      </c>
      <c r="T9" s="54">
        <v>0</v>
      </c>
      <c r="U9" s="47">
        <v>0</v>
      </c>
      <c r="V9" s="47">
        <v>0</v>
      </c>
      <c r="W9" s="47">
        <v>0</v>
      </c>
      <c r="X9" s="47">
        <v>0</v>
      </c>
      <c r="Y9" s="47">
        <v>0</v>
      </c>
    </row>
    <row r="10" spans="1:25" ht="20.100000000000001" customHeight="1" x14ac:dyDescent="0.3">
      <c r="A10" s="33">
        <v>3</v>
      </c>
      <c r="B10" s="107" t="s">
        <v>16</v>
      </c>
      <c r="C10" s="107"/>
      <c r="D10" s="107"/>
      <c r="E10" s="107"/>
      <c r="F10" s="36">
        <v>198</v>
      </c>
      <c r="G10" s="36" t="s">
        <v>59</v>
      </c>
      <c r="H10" s="36">
        <v>5</v>
      </c>
      <c r="I10" s="36">
        <v>15</v>
      </c>
      <c r="J10" s="36" t="s">
        <v>59</v>
      </c>
      <c r="K10" s="47">
        <v>888</v>
      </c>
      <c r="L10" s="47">
        <v>0</v>
      </c>
      <c r="M10" s="47">
        <v>962</v>
      </c>
      <c r="N10" s="47">
        <v>1133</v>
      </c>
      <c r="O10" s="47">
        <v>0</v>
      </c>
      <c r="P10" s="54">
        <v>58.1</v>
      </c>
      <c r="Q10" s="54">
        <v>10</v>
      </c>
      <c r="R10" s="54">
        <v>19.600000000000001</v>
      </c>
      <c r="S10" s="54">
        <v>8.4</v>
      </c>
      <c r="T10" s="54">
        <v>0</v>
      </c>
      <c r="U10" s="47">
        <v>104</v>
      </c>
      <c r="V10" s="47">
        <v>8</v>
      </c>
      <c r="W10" s="47">
        <v>130</v>
      </c>
      <c r="X10" s="47">
        <f>[13]mesuji!$BD$12</f>
        <v>7.5</v>
      </c>
      <c r="Y10" s="47">
        <v>0</v>
      </c>
    </row>
    <row r="11" spans="1:25" ht="20.100000000000001" customHeight="1" x14ac:dyDescent="0.3">
      <c r="A11" s="33">
        <v>4</v>
      </c>
      <c r="B11" s="107" t="s">
        <v>15</v>
      </c>
      <c r="C11" s="107"/>
      <c r="D11" s="107"/>
      <c r="E11" s="107"/>
      <c r="F11" s="36">
        <v>4</v>
      </c>
      <c r="G11" s="36" t="s">
        <v>59</v>
      </c>
      <c r="H11" s="36" t="s">
        <v>59</v>
      </c>
      <c r="I11" s="36" t="s">
        <v>59</v>
      </c>
      <c r="J11" s="36" t="s">
        <v>59</v>
      </c>
      <c r="K11" s="47">
        <v>0</v>
      </c>
      <c r="L11" s="47">
        <v>0</v>
      </c>
      <c r="M11" s="47">
        <v>925</v>
      </c>
      <c r="N11" s="47">
        <v>290</v>
      </c>
      <c r="O11" s="47">
        <v>0</v>
      </c>
      <c r="P11" s="54">
        <v>0</v>
      </c>
      <c r="Q11" s="54">
        <v>0</v>
      </c>
      <c r="R11" s="54">
        <v>81.5</v>
      </c>
      <c r="S11" s="54">
        <v>19.399999999999999</v>
      </c>
      <c r="T11" s="54">
        <v>0</v>
      </c>
      <c r="U11" s="47">
        <v>50</v>
      </c>
      <c r="V11" s="47">
        <v>0</v>
      </c>
      <c r="W11" s="47">
        <v>592</v>
      </c>
      <c r="X11" s="47">
        <v>69</v>
      </c>
      <c r="Y11" s="47">
        <v>0</v>
      </c>
    </row>
    <row r="12" spans="1:25" ht="20.100000000000001" customHeight="1" x14ac:dyDescent="0.3">
      <c r="A12" s="33">
        <v>5</v>
      </c>
      <c r="B12" s="107" t="s">
        <v>14</v>
      </c>
      <c r="C12" s="107"/>
      <c r="D12" s="107"/>
      <c r="E12" s="107"/>
      <c r="F12" s="36">
        <v>89</v>
      </c>
      <c r="G12" s="36" t="s">
        <v>59</v>
      </c>
      <c r="H12" s="36">
        <v>12</v>
      </c>
      <c r="I12" s="36" t="s">
        <v>59</v>
      </c>
      <c r="J12" s="36" t="s">
        <v>59</v>
      </c>
      <c r="K12" s="47">
        <v>4930</v>
      </c>
      <c r="L12" s="47">
        <v>3985</v>
      </c>
      <c r="M12" s="47">
        <v>665</v>
      </c>
      <c r="N12" s="47">
        <v>781</v>
      </c>
      <c r="O12" s="47">
        <v>0</v>
      </c>
      <c r="P12" s="54">
        <v>188.3</v>
      </c>
      <c r="Q12" s="54">
        <v>0</v>
      </c>
      <c r="R12" s="54">
        <v>0</v>
      </c>
      <c r="S12" s="54">
        <v>11.3</v>
      </c>
      <c r="T12" s="54">
        <v>0</v>
      </c>
      <c r="U12" s="47">
        <v>1002</v>
      </c>
      <c r="V12" s="47">
        <v>1218</v>
      </c>
      <c r="W12" s="47">
        <v>1312</v>
      </c>
      <c r="X12" s="47">
        <v>61</v>
      </c>
      <c r="Y12" s="47">
        <v>0</v>
      </c>
    </row>
    <row r="13" spans="1:25" ht="20.100000000000001" customHeight="1" x14ac:dyDescent="0.3">
      <c r="A13" s="33">
        <v>6</v>
      </c>
      <c r="B13" s="107" t="s">
        <v>13</v>
      </c>
      <c r="C13" s="107"/>
      <c r="D13" s="107"/>
      <c r="E13" s="107"/>
      <c r="F13" s="36">
        <v>16</v>
      </c>
      <c r="G13" s="36">
        <v>35</v>
      </c>
      <c r="H13" s="36">
        <v>26</v>
      </c>
      <c r="I13" s="36">
        <v>72</v>
      </c>
      <c r="J13" s="36" t="s">
        <v>59</v>
      </c>
      <c r="K13" s="47">
        <v>124</v>
      </c>
      <c r="L13" s="47">
        <v>40</v>
      </c>
      <c r="M13" s="47">
        <v>800</v>
      </c>
      <c r="N13" s="47">
        <v>417</v>
      </c>
      <c r="O13" s="47">
        <v>0</v>
      </c>
      <c r="P13" s="54">
        <v>0</v>
      </c>
      <c r="Q13" s="54">
        <v>1.4</v>
      </c>
      <c r="R13" s="54">
        <v>1.2</v>
      </c>
      <c r="S13" s="54">
        <v>4.2</v>
      </c>
      <c r="T13" s="54">
        <v>30</v>
      </c>
      <c r="U13" s="47">
        <v>140</v>
      </c>
      <c r="V13" s="47">
        <v>265</v>
      </c>
      <c r="W13" s="47">
        <v>75</v>
      </c>
      <c r="X13" s="47">
        <v>0</v>
      </c>
      <c r="Y13" s="47">
        <v>0</v>
      </c>
    </row>
    <row r="14" spans="1:25" ht="20.100000000000001" customHeight="1" x14ac:dyDescent="0.3">
      <c r="A14" s="33">
        <v>7</v>
      </c>
      <c r="B14" s="107" t="s">
        <v>12</v>
      </c>
      <c r="C14" s="107"/>
      <c r="D14" s="107"/>
      <c r="E14" s="107"/>
      <c r="F14" s="36">
        <v>88</v>
      </c>
      <c r="G14" s="36">
        <v>40</v>
      </c>
      <c r="H14" s="36" t="s">
        <v>58</v>
      </c>
      <c r="I14" s="36" t="s">
        <v>59</v>
      </c>
      <c r="J14" s="36" t="s">
        <v>59</v>
      </c>
      <c r="K14" s="47">
        <v>1223</v>
      </c>
      <c r="L14" s="47">
        <v>813</v>
      </c>
      <c r="M14" s="47">
        <v>380</v>
      </c>
      <c r="N14" s="47">
        <v>307</v>
      </c>
      <c r="O14" s="47">
        <v>60</v>
      </c>
      <c r="P14" s="54">
        <v>14.6</v>
      </c>
      <c r="Q14" s="54">
        <v>51.5</v>
      </c>
      <c r="R14" s="54">
        <v>0</v>
      </c>
      <c r="S14" s="54">
        <v>0</v>
      </c>
      <c r="T14" s="54">
        <v>0</v>
      </c>
      <c r="U14" s="47">
        <v>173</v>
      </c>
      <c r="V14" s="47">
        <v>166</v>
      </c>
      <c r="W14" s="47">
        <v>0</v>
      </c>
      <c r="X14" s="47">
        <v>0</v>
      </c>
      <c r="Y14" s="47">
        <v>0</v>
      </c>
    </row>
    <row r="15" spans="1:25" ht="20.100000000000001" customHeight="1" x14ac:dyDescent="0.3">
      <c r="A15" s="33">
        <v>8</v>
      </c>
      <c r="B15" s="107" t="s">
        <v>11</v>
      </c>
      <c r="C15" s="107"/>
      <c r="D15" s="107"/>
      <c r="E15" s="107"/>
      <c r="F15" s="36">
        <v>133</v>
      </c>
      <c r="G15" s="36">
        <v>132</v>
      </c>
      <c r="H15" s="36">
        <v>112</v>
      </c>
      <c r="I15" s="36">
        <v>162</v>
      </c>
      <c r="J15" s="36" t="s">
        <v>59</v>
      </c>
      <c r="K15" s="47">
        <v>895</v>
      </c>
      <c r="L15" s="47">
        <v>1470</v>
      </c>
      <c r="M15" s="47">
        <v>1260</v>
      </c>
      <c r="N15" s="47">
        <v>1031</v>
      </c>
      <c r="O15" s="47">
        <v>305</v>
      </c>
      <c r="P15" s="54">
        <v>59</v>
      </c>
      <c r="Q15" s="54">
        <v>66.2</v>
      </c>
      <c r="R15" s="54">
        <v>93.4</v>
      </c>
      <c r="S15" s="54">
        <v>11.2</v>
      </c>
      <c r="T15" s="54">
        <v>6.2</v>
      </c>
      <c r="U15" s="47">
        <v>925</v>
      </c>
      <c r="V15" s="47">
        <v>810</v>
      </c>
      <c r="W15" s="47">
        <v>1770</v>
      </c>
      <c r="X15" s="47">
        <v>122</v>
      </c>
      <c r="Y15" s="47">
        <v>0</v>
      </c>
    </row>
    <row r="16" spans="1:25" ht="20.100000000000001" customHeight="1" x14ac:dyDescent="0.3">
      <c r="A16" s="33">
        <v>9</v>
      </c>
      <c r="B16" s="107" t="s">
        <v>10</v>
      </c>
      <c r="C16" s="107"/>
      <c r="D16" s="107"/>
      <c r="E16" s="107"/>
      <c r="F16" s="36">
        <v>96</v>
      </c>
      <c r="G16" s="9">
        <v>640</v>
      </c>
      <c r="H16" s="36" t="s">
        <v>59</v>
      </c>
      <c r="I16" s="36" t="s">
        <v>59</v>
      </c>
      <c r="J16" s="36" t="s">
        <v>59</v>
      </c>
      <c r="K16" s="47">
        <v>493</v>
      </c>
      <c r="L16" s="47">
        <v>442</v>
      </c>
      <c r="M16" s="47">
        <v>1020</v>
      </c>
      <c r="N16" s="47">
        <v>1165</v>
      </c>
      <c r="O16" s="47">
        <v>0</v>
      </c>
      <c r="P16" s="54">
        <v>117.5</v>
      </c>
      <c r="Q16" s="54">
        <v>25.1</v>
      </c>
      <c r="R16" s="54">
        <v>46</v>
      </c>
      <c r="S16" s="54">
        <v>0</v>
      </c>
      <c r="T16" s="54">
        <v>0</v>
      </c>
      <c r="U16" s="47">
        <v>1178</v>
      </c>
      <c r="V16" s="47">
        <v>3193</v>
      </c>
      <c r="W16" s="47">
        <v>548</v>
      </c>
      <c r="X16" s="47">
        <v>101</v>
      </c>
      <c r="Y16" s="47">
        <v>0</v>
      </c>
    </row>
    <row r="17" spans="1:25" ht="20.100000000000001" customHeight="1" x14ac:dyDescent="0.3">
      <c r="A17" s="33">
        <v>10</v>
      </c>
      <c r="B17" s="107" t="s">
        <v>9</v>
      </c>
      <c r="C17" s="107"/>
      <c r="D17" s="107"/>
      <c r="E17" s="107"/>
      <c r="F17" s="36">
        <v>123</v>
      </c>
      <c r="G17" s="36" t="s">
        <v>59</v>
      </c>
      <c r="H17" s="36">
        <v>5</v>
      </c>
      <c r="I17" s="36" t="s">
        <v>59</v>
      </c>
      <c r="J17" s="36" t="s">
        <v>59</v>
      </c>
      <c r="K17" s="47">
        <v>1040</v>
      </c>
      <c r="L17" s="47">
        <v>0</v>
      </c>
      <c r="M17" s="47">
        <v>95</v>
      </c>
      <c r="N17" s="47">
        <v>145</v>
      </c>
      <c r="O17" s="47">
        <v>0</v>
      </c>
      <c r="P17" s="54">
        <v>75.900000000000006</v>
      </c>
      <c r="Q17" s="54">
        <v>0</v>
      </c>
      <c r="R17" s="54">
        <v>0</v>
      </c>
      <c r="S17" s="54">
        <v>0</v>
      </c>
      <c r="T17" s="54">
        <v>0</v>
      </c>
      <c r="U17" s="47">
        <v>811</v>
      </c>
      <c r="V17" s="47">
        <v>0</v>
      </c>
      <c r="W17" s="47">
        <v>0</v>
      </c>
      <c r="X17" s="47">
        <v>0</v>
      </c>
      <c r="Y17" s="47">
        <v>0</v>
      </c>
    </row>
    <row r="18" spans="1:25" ht="20.100000000000001" customHeight="1" x14ac:dyDescent="0.3">
      <c r="A18" s="33">
        <v>11</v>
      </c>
      <c r="B18" s="107" t="s">
        <v>8</v>
      </c>
      <c r="C18" s="107"/>
      <c r="D18" s="107"/>
      <c r="E18" s="107"/>
      <c r="F18" s="36">
        <v>26</v>
      </c>
      <c r="G18" s="36">
        <v>90</v>
      </c>
      <c r="H18" s="36" t="s">
        <v>59</v>
      </c>
      <c r="I18" s="36" t="s">
        <v>59</v>
      </c>
      <c r="J18" s="36" t="s">
        <v>59</v>
      </c>
      <c r="K18" s="47">
        <v>224</v>
      </c>
      <c r="L18" s="47">
        <v>540</v>
      </c>
      <c r="M18" s="47">
        <v>0</v>
      </c>
      <c r="N18" s="47">
        <v>0</v>
      </c>
      <c r="O18" s="47">
        <v>0</v>
      </c>
      <c r="P18" s="54">
        <v>0</v>
      </c>
      <c r="Q18" s="54">
        <v>3.3</v>
      </c>
      <c r="R18" s="54">
        <v>0</v>
      </c>
      <c r="S18" s="54">
        <v>1</v>
      </c>
      <c r="T18" s="54">
        <v>0</v>
      </c>
      <c r="U18" s="66">
        <v>0</v>
      </c>
      <c r="V18" s="66">
        <v>424</v>
      </c>
      <c r="W18" s="66">
        <v>706</v>
      </c>
      <c r="X18" s="66">
        <v>22</v>
      </c>
      <c r="Y18" s="66">
        <v>0</v>
      </c>
    </row>
    <row r="19" spans="1:25" ht="20.100000000000001" customHeight="1" x14ac:dyDescent="0.3">
      <c r="A19" s="33">
        <v>12</v>
      </c>
      <c r="B19" s="107" t="s">
        <v>7</v>
      </c>
      <c r="C19" s="107"/>
      <c r="D19" s="107"/>
      <c r="E19" s="107"/>
      <c r="F19" s="36">
        <v>85</v>
      </c>
      <c r="G19" s="36">
        <v>56</v>
      </c>
      <c r="H19" s="36">
        <v>4</v>
      </c>
      <c r="I19" s="36">
        <v>8</v>
      </c>
      <c r="J19" s="36" t="s">
        <v>59</v>
      </c>
      <c r="K19" s="47">
        <v>2245</v>
      </c>
      <c r="L19" s="47">
        <v>1535</v>
      </c>
      <c r="M19" s="47">
        <v>1105</v>
      </c>
      <c r="N19" s="47">
        <v>920</v>
      </c>
      <c r="O19" s="47">
        <v>0</v>
      </c>
      <c r="P19" s="54">
        <v>170</v>
      </c>
      <c r="Q19" s="54">
        <v>275</v>
      </c>
      <c r="R19" s="54">
        <v>123</v>
      </c>
      <c r="S19" s="54">
        <v>2.6</v>
      </c>
      <c r="T19" s="54">
        <v>0</v>
      </c>
      <c r="U19" s="47">
        <v>1530</v>
      </c>
      <c r="V19" s="47">
        <v>2150</v>
      </c>
      <c r="W19" s="47">
        <v>1265</v>
      </c>
      <c r="X19" s="47">
        <v>170</v>
      </c>
      <c r="Y19" s="47">
        <v>0</v>
      </c>
    </row>
    <row r="20" spans="1:25" ht="20.100000000000001" customHeight="1" x14ac:dyDescent="0.3">
      <c r="A20" s="33">
        <v>13</v>
      </c>
      <c r="B20" s="107" t="s">
        <v>6</v>
      </c>
      <c r="C20" s="107"/>
      <c r="D20" s="107"/>
      <c r="E20" s="107"/>
      <c r="F20" s="36">
        <v>192</v>
      </c>
      <c r="G20" s="36">
        <v>371</v>
      </c>
      <c r="H20" s="36">
        <v>112</v>
      </c>
      <c r="I20" s="36">
        <v>166</v>
      </c>
      <c r="J20" s="36" t="s">
        <v>59</v>
      </c>
      <c r="K20" s="47">
        <v>1380</v>
      </c>
      <c r="L20" s="47">
        <v>1530</v>
      </c>
      <c r="M20" s="47">
        <v>285</v>
      </c>
      <c r="N20" s="47">
        <v>295</v>
      </c>
      <c r="O20" s="47">
        <v>0</v>
      </c>
      <c r="P20" s="54">
        <v>60</v>
      </c>
      <c r="Q20" s="54">
        <v>70</v>
      </c>
      <c r="R20" s="54">
        <v>24</v>
      </c>
      <c r="S20" s="54">
        <v>5</v>
      </c>
      <c r="T20" s="54">
        <v>0</v>
      </c>
      <c r="U20" s="47">
        <v>325</v>
      </c>
      <c r="V20" s="47">
        <v>602</v>
      </c>
      <c r="W20" s="47">
        <v>410</v>
      </c>
      <c r="X20" s="47">
        <v>57</v>
      </c>
      <c r="Y20" s="47">
        <v>0</v>
      </c>
    </row>
    <row r="21" spans="1:25" ht="20.100000000000001" customHeight="1" x14ac:dyDescent="0.3">
      <c r="A21" s="33">
        <v>14</v>
      </c>
      <c r="B21" s="107" t="s">
        <v>5</v>
      </c>
      <c r="C21" s="107"/>
      <c r="D21" s="107"/>
      <c r="E21" s="107"/>
      <c r="F21" s="36" t="s">
        <v>59</v>
      </c>
      <c r="G21" s="36">
        <v>7</v>
      </c>
      <c r="H21" s="36" t="s">
        <v>59</v>
      </c>
      <c r="I21" s="36" t="s">
        <v>59</v>
      </c>
      <c r="J21" s="36" t="s">
        <v>59</v>
      </c>
      <c r="K21" s="36">
        <v>0</v>
      </c>
      <c r="L21" s="47">
        <v>150</v>
      </c>
      <c r="M21" s="47">
        <v>140</v>
      </c>
      <c r="N21" s="47">
        <v>40</v>
      </c>
      <c r="O21" s="47">
        <v>30</v>
      </c>
      <c r="P21" s="54">
        <v>0</v>
      </c>
      <c r="Q21" s="54">
        <v>0</v>
      </c>
      <c r="R21" s="54">
        <v>0</v>
      </c>
      <c r="S21" s="54">
        <v>0</v>
      </c>
      <c r="T21" s="54">
        <v>0</v>
      </c>
      <c r="U21" s="47">
        <v>0</v>
      </c>
      <c r="V21" s="47">
        <v>0</v>
      </c>
      <c r="W21" s="47">
        <v>0</v>
      </c>
      <c r="X21" s="47">
        <v>0</v>
      </c>
      <c r="Y21" s="47">
        <v>0</v>
      </c>
    </row>
    <row r="22" spans="1:25" ht="20.100000000000001" customHeight="1" x14ac:dyDescent="0.3">
      <c r="A22" s="33">
        <v>15</v>
      </c>
      <c r="B22" s="107" t="s">
        <v>4</v>
      </c>
      <c r="C22" s="107"/>
      <c r="D22" s="107"/>
      <c r="E22" s="107"/>
      <c r="F22" s="36" t="s">
        <v>59</v>
      </c>
      <c r="G22" s="36" t="s">
        <v>59</v>
      </c>
      <c r="H22" s="36" t="s">
        <v>59</v>
      </c>
      <c r="I22" s="36" t="s">
        <v>59</v>
      </c>
      <c r="J22" s="36" t="s">
        <v>59</v>
      </c>
      <c r="K22" s="36">
        <v>0</v>
      </c>
      <c r="L22" s="47">
        <v>95</v>
      </c>
      <c r="M22" s="47">
        <v>0</v>
      </c>
      <c r="N22" s="47">
        <v>0</v>
      </c>
      <c r="O22" s="47">
        <v>0</v>
      </c>
      <c r="P22" s="54">
        <v>0</v>
      </c>
      <c r="Q22" s="54">
        <v>452</v>
      </c>
      <c r="R22" s="54">
        <v>0</v>
      </c>
      <c r="S22" s="54">
        <v>0</v>
      </c>
      <c r="T22" s="54">
        <v>0</v>
      </c>
      <c r="U22" s="47">
        <v>0</v>
      </c>
      <c r="V22" s="47">
        <v>0</v>
      </c>
      <c r="W22" s="47">
        <v>0</v>
      </c>
      <c r="X22" s="47">
        <v>0</v>
      </c>
      <c r="Y22" s="47">
        <v>0</v>
      </c>
    </row>
    <row r="23" spans="1:25" ht="20.100000000000001" customHeight="1" x14ac:dyDescent="0.3">
      <c r="A23" s="33">
        <v>16</v>
      </c>
      <c r="B23" s="107" t="s">
        <v>3</v>
      </c>
      <c r="C23" s="107"/>
      <c r="D23" s="107"/>
      <c r="E23" s="107"/>
      <c r="F23" s="36" t="s">
        <v>59</v>
      </c>
      <c r="G23" s="36" t="s">
        <v>59</v>
      </c>
      <c r="H23" s="36" t="s">
        <v>59</v>
      </c>
      <c r="I23" s="36" t="s">
        <v>59</v>
      </c>
      <c r="J23" s="36" t="s">
        <v>59</v>
      </c>
      <c r="K23" s="36">
        <v>0</v>
      </c>
      <c r="L23" s="47">
        <v>0</v>
      </c>
      <c r="M23" s="47">
        <v>0</v>
      </c>
      <c r="N23" s="47">
        <v>0</v>
      </c>
      <c r="O23" s="47">
        <v>0</v>
      </c>
      <c r="P23" s="54">
        <v>0</v>
      </c>
      <c r="Q23" s="54">
        <v>0</v>
      </c>
      <c r="R23" s="54">
        <v>0</v>
      </c>
      <c r="S23" s="54">
        <v>0</v>
      </c>
      <c r="T23" s="54">
        <v>0</v>
      </c>
      <c r="U23" s="54">
        <v>0</v>
      </c>
      <c r="V23" s="54">
        <v>0</v>
      </c>
      <c r="W23" s="54">
        <v>0</v>
      </c>
      <c r="X23" s="54">
        <v>0</v>
      </c>
      <c r="Y23" s="54">
        <v>0</v>
      </c>
    </row>
    <row r="24" spans="1:25" ht="20.100000000000001" customHeight="1" x14ac:dyDescent="0.3">
      <c r="A24" s="33">
        <v>17</v>
      </c>
      <c r="B24" s="107" t="s">
        <v>2</v>
      </c>
      <c r="C24" s="107"/>
      <c r="D24" s="107"/>
      <c r="E24" s="107"/>
      <c r="F24" s="36" t="s">
        <v>59</v>
      </c>
      <c r="G24" s="36" t="s">
        <v>59</v>
      </c>
      <c r="H24" s="36" t="s">
        <v>59</v>
      </c>
      <c r="I24" s="36" t="s">
        <v>59</v>
      </c>
      <c r="J24" s="36" t="s">
        <v>59</v>
      </c>
      <c r="K24" s="47">
        <v>250</v>
      </c>
      <c r="L24" s="47">
        <v>0</v>
      </c>
      <c r="M24" s="47">
        <v>0</v>
      </c>
      <c r="N24" s="47">
        <v>0</v>
      </c>
      <c r="O24" s="47">
        <v>0</v>
      </c>
      <c r="P24" s="54">
        <v>15</v>
      </c>
      <c r="Q24" s="54">
        <v>0</v>
      </c>
      <c r="R24" s="54">
        <v>0</v>
      </c>
      <c r="S24" s="54">
        <v>0</v>
      </c>
      <c r="T24" s="54">
        <v>0</v>
      </c>
      <c r="U24" s="54">
        <v>354</v>
      </c>
      <c r="V24" s="54">
        <v>0</v>
      </c>
      <c r="W24" s="54">
        <v>0</v>
      </c>
      <c r="X24" s="54">
        <v>0</v>
      </c>
      <c r="Y24" s="54">
        <v>0</v>
      </c>
    </row>
    <row r="25" spans="1:25" ht="20.100000000000001" customHeight="1" x14ac:dyDescent="0.3">
      <c r="A25" s="33">
        <v>18</v>
      </c>
      <c r="B25" s="107" t="s">
        <v>1</v>
      </c>
      <c r="C25" s="107"/>
      <c r="D25" s="107"/>
      <c r="E25" s="107"/>
      <c r="F25" s="36" t="s">
        <v>59</v>
      </c>
      <c r="G25" s="36" t="s">
        <v>59</v>
      </c>
      <c r="H25" s="36">
        <v>5</v>
      </c>
      <c r="I25" s="36">
        <v>6</v>
      </c>
      <c r="J25" s="36" t="s">
        <v>59</v>
      </c>
      <c r="K25" s="47">
        <v>0</v>
      </c>
      <c r="L25" s="47">
        <v>0</v>
      </c>
      <c r="M25" s="47">
        <v>0</v>
      </c>
      <c r="N25" s="47">
        <v>0</v>
      </c>
      <c r="O25" s="47">
        <v>0</v>
      </c>
      <c r="P25" s="54">
        <v>50</v>
      </c>
      <c r="Q25" s="54">
        <v>0</v>
      </c>
      <c r="R25" s="54">
        <v>0</v>
      </c>
      <c r="S25" s="54">
        <v>0</v>
      </c>
      <c r="T25" s="54">
        <v>0</v>
      </c>
      <c r="U25" s="47">
        <v>474</v>
      </c>
      <c r="V25" s="47">
        <v>855</v>
      </c>
      <c r="W25" s="47">
        <v>400</v>
      </c>
      <c r="X25" s="47">
        <v>29</v>
      </c>
      <c r="Y25" s="47">
        <v>1057</v>
      </c>
    </row>
    <row r="26" spans="1:25" ht="20.100000000000001" customHeight="1" x14ac:dyDescent="0.3">
      <c r="A26" s="115" t="s">
        <v>0</v>
      </c>
      <c r="B26" s="115"/>
      <c r="C26" s="115"/>
      <c r="D26" s="115"/>
      <c r="E26" s="115"/>
      <c r="F26" s="9">
        <f t="shared" ref="F26:S26" si="0">SUM(F8:F25)</f>
        <v>1356</v>
      </c>
      <c r="G26" s="9">
        <f t="shared" si="0"/>
        <v>1710</v>
      </c>
      <c r="H26" s="9">
        <f t="shared" si="0"/>
        <v>509</v>
      </c>
      <c r="I26" s="9">
        <f t="shared" si="0"/>
        <v>641</v>
      </c>
      <c r="J26" s="9">
        <f t="shared" si="0"/>
        <v>0</v>
      </c>
      <c r="K26" s="9">
        <f t="shared" si="0"/>
        <v>16739</v>
      </c>
      <c r="L26" s="9">
        <f t="shared" si="0"/>
        <v>18229</v>
      </c>
      <c r="M26" s="9">
        <f t="shared" si="0"/>
        <v>9846</v>
      </c>
      <c r="N26" s="9">
        <f t="shared" si="0"/>
        <v>8842</v>
      </c>
      <c r="O26" s="9">
        <f t="shared" si="0"/>
        <v>395</v>
      </c>
      <c r="P26" s="54">
        <f t="shared" si="0"/>
        <v>1008.8000000000001</v>
      </c>
      <c r="Q26" s="54">
        <f t="shared" si="0"/>
        <v>1178.4000000000001</v>
      </c>
      <c r="R26" s="54">
        <f t="shared" si="0"/>
        <v>512</v>
      </c>
      <c r="S26" s="54">
        <f t="shared" si="0"/>
        <v>130</v>
      </c>
      <c r="T26" s="54">
        <f>SUM(T8:T25)</f>
        <v>36.200000000000003</v>
      </c>
      <c r="U26" s="9">
        <f>SUM(U8:U25)</f>
        <v>12386</v>
      </c>
      <c r="V26" s="9">
        <f t="shared" ref="V26:Y26" si="1">SUM(V8:V25)</f>
        <v>17971</v>
      </c>
      <c r="W26" s="9">
        <f t="shared" si="1"/>
        <v>11713</v>
      </c>
      <c r="X26" s="9">
        <f t="shared" si="1"/>
        <v>899.5</v>
      </c>
      <c r="Y26" s="9">
        <f t="shared" si="1"/>
        <v>1695</v>
      </c>
    </row>
    <row r="27" spans="1:25" ht="15.45" customHeight="1" x14ac:dyDescent="0.3">
      <c r="A27" s="111" t="s">
        <v>86</v>
      </c>
      <c r="B27" s="111"/>
      <c r="C27" s="111"/>
      <c r="D27" s="111"/>
      <c r="E27" s="111"/>
      <c r="F27" s="111"/>
      <c r="G27" s="111"/>
      <c r="H27" s="111"/>
      <c r="I27" s="111"/>
      <c r="J27" s="111"/>
      <c r="K27" s="111"/>
      <c r="L27" s="111"/>
      <c r="M27" s="111"/>
      <c r="N27" s="111"/>
      <c r="O27" s="111"/>
      <c r="P27" s="111"/>
      <c r="Q27" s="111"/>
      <c r="R27" s="111"/>
      <c r="S27" s="111"/>
      <c r="T27" s="111"/>
      <c r="U27" s="111"/>
      <c r="V27" s="111"/>
      <c r="W27" s="111"/>
      <c r="X27" s="111"/>
      <c r="Y27" s="111"/>
    </row>
  </sheetData>
  <mergeCells count="31">
    <mergeCell ref="A27:Y27"/>
    <mergeCell ref="P6:T6"/>
    <mergeCell ref="U6:Y6"/>
    <mergeCell ref="A4:O4"/>
    <mergeCell ref="A5:A7"/>
    <mergeCell ref="B5:E7"/>
    <mergeCell ref="F6:J6"/>
    <mergeCell ref="K6:O6"/>
    <mergeCell ref="A26:E26"/>
    <mergeCell ref="B20:E20"/>
    <mergeCell ref="B21:E21"/>
    <mergeCell ref="B22:E22"/>
    <mergeCell ref="B23:E23"/>
    <mergeCell ref="B24:E24"/>
    <mergeCell ref="B25:E25"/>
    <mergeCell ref="A1:Y1"/>
    <mergeCell ref="A2:Y2"/>
    <mergeCell ref="A3:Y3"/>
    <mergeCell ref="B19:E19"/>
    <mergeCell ref="B8:E8"/>
    <mergeCell ref="B9:E9"/>
    <mergeCell ref="B10:E10"/>
    <mergeCell ref="B11:E11"/>
    <mergeCell ref="B12:E12"/>
    <mergeCell ref="B13:E13"/>
    <mergeCell ref="B14:E14"/>
    <mergeCell ref="B15:E15"/>
    <mergeCell ref="B16:E16"/>
    <mergeCell ref="B17:E17"/>
    <mergeCell ref="B18:E18"/>
    <mergeCell ref="F5:Y5"/>
  </mergeCells>
  <printOptions horizontalCentered="1" verticalCentered="1"/>
  <pageMargins left="0.7" right="0.25" top="0.75" bottom="0.75" header="0.3" footer="0.3"/>
  <pageSetup paperSize="9" scale="85" orientation="landscape" horizontalDpi="4294967293" r:id="rId1"/>
  <headerFooter>
    <oddFooter>&amp;R&amp;"Arial,Regular"&amp;12VI - 25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T27"/>
  <sheetViews>
    <sheetView view="pageBreakPreview" zoomScale="75" zoomScaleSheetLayoutView="75" workbookViewId="0">
      <selection activeCell="Q24" sqref="Q24"/>
    </sheetView>
  </sheetViews>
  <sheetFormatPr defaultColWidth="9.21875" defaultRowHeight="14.4" x14ac:dyDescent="0.3"/>
  <cols>
    <col min="1" max="1" width="4.5546875" customWidth="1"/>
    <col min="2" max="2" width="9.21875" customWidth="1"/>
    <col min="3" max="3" width="1.44140625" customWidth="1"/>
    <col min="4" max="4" width="11.44140625" customWidth="1"/>
    <col min="5" max="5" width="11" customWidth="1"/>
    <col min="6" max="11" width="13.44140625" hidden="1" customWidth="1"/>
    <col min="12" max="20" width="13.44140625" customWidth="1"/>
  </cols>
  <sheetData>
    <row r="1" spans="1:20" ht="15.75" customHeight="1" x14ac:dyDescent="0.3">
      <c r="A1" s="79" t="s">
        <v>82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</row>
    <row r="2" spans="1:20" ht="15.6" x14ac:dyDescent="0.3">
      <c r="A2" s="79" t="s">
        <v>30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</row>
    <row r="3" spans="1:20" ht="15.6" x14ac:dyDescent="0.3">
      <c r="A3" s="79" t="s">
        <v>88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</row>
    <row r="4" spans="1:20" ht="14.25" customHeight="1" x14ac:dyDescent="0.3">
      <c r="A4" s="90"/>
      <c r="B4" s="90"/>
      <c r="C4" s="90"/>
      <c r="D4" s="90"/>
      <c r="E4" s="90"/>
      <c r="F4" s="91"/>
      <c r="G4" s="91"/>
      <c r="H4" s="91"/>
      <c r="I4" s="91"/>
      <c r="J4" s="91"/>
      <c r="K4" s="91"/>
      <c r="L4" s="91"/>
      <c r="M4" s="91"/>
      <c r="N4" s="91"/>
    </row>
    <row r="5" spans="1:20" ht="21.75" customHeight="1" x14ac:dyDescent="0.3">
      <c r="A5" s="89" t="s">
        <v>20</v>
      </c>
      <c r="B5" s="89" t="s">
        <v>61</v>
      </c>
      <c r="C5" s="89"/>
      <c r="D5" s="89"/>
      <c r="E5" s="89"/>
      <c r="F5" s="89" t="s">
        <v>19</v>
      </c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89"/>
    </row>
    <row r="6" spans="1:20" ht="22.5" customHeight="1" x14ac:dyDescent="0.3">
      <c r="A6" s="89"/>
      <c r="B6" s="89"/>
      <c r="C6" s="89"/>
      <c r="D6" s="89"/>
      <c r="E6" s="89"/>
      <c r="F6" s="89">
        <v>2018</v>
      </c>
      <c r="G6" s="89"/>
      <c r="H6" s="89"/>
      <c r="I6" s="89">
        <v>2019</v>
      </c>
      <c r="J6" s="89"/>
      <c r="K6" s="89"/>
      <c r="L6" s="89">
        <v>2020</v>
      </c>
      <c r="M6" s="89"/>
      <c r="N6" s="89"/>
      <c r="O6" s="92">
        <v>2021</v>
      </c>
      <c r="P6" s="93"/>
      <c r="Q6" s="94"/>
      <c r="R6" s="92">
        <v>2022</v>
      </c>
      <c r="S6" s="93"/>
      <c r="T6" s="94"/>
    </row>
    <row r="7" spans="1:20" ht="49.5" customHeight="1" x14ac:dyDescent="0.3">
      <c r="A7" s="89"/>
      <c r="B7" s="89"/>
      <c r="C7" s="89"/>
      <c r="D7" s="89"/>
      <c r="E7" s="89"/>
      <c r="F7" s="2" t="s">
        <v>22</v>
      </c>
      <c r="G7" s="2" t="s">
        <v>28</v>
      </c>
      <c r="H7" s="2" t="s">
        <v>0</v>
      </c>
      <c r="I7" s="2" t="s">
        <v>22</v>
      </c>
      <c r="J7" s="2" t="s">
        <v>28</v>
      </c>
      <c r="K7" s="2" t="s">
        <v>0</v>
      </c>
      <c r="L7" s="2" t="s">
        <v>22</v>
      </c>
      <c r="M7" s="2" t="s">
        <v>28</v>
      </c>
      <c r="N7" s="2" t="s">
        <v>0</v>
      </c>
      <c r="O7" s="2" t="s">
        <v>22</v>
      </c>
      <c r="P7" s="2" t="s">
        <v>28</v>
      </c>
      <c r="Q7" s="2" t="s">
        <v>0</v>
      </c>
      <c r="R7" s="2" t="s">
        <v>22</v>
      </c>
      <c r="S7" s="2" t="s">
        <v>28</v>
      </c>
      <c r="T7" s="2" t="s">
        <v>0</v>
      </c>
    </row>
    <row r="8" spans="1:20" ht="20.100000000000001" customHeight="1" x14ac:dyDescent="0.3">
      <c r="A8" s="10">
        <v>1</v>
      </c>
      <c r="B8" s="88" t="s">
        <v>18</v>
      </c>
      <c r="C8" s="88"/>
      <c r="D8" s="88"/>
      <c r="E8" s="88"/>
      <c r="F8" s="9">
        <v>19349</v>
      </c>
      <c r="G8" s="9" t="s">
        <v>59</v>
      </c>
      <c r="H8" s="9">
        <f>SUM(F8:G8)</f>
        <v>19349</v>
      </c>
      <c r="I8" s="9">
        <v>17600</v>
      </c>
      <c r="J8" s="9">
        <v>0</v>
      </c>
      <c r="K8" s="9">
        <f>SUM(I8:J8)</f>
        <v>17600</v>
      </c>
      <c r="L8" s="9">
        <v>17998.2</v>
      </c>
      <c r="M8" s="9">
        <v>0</v>
      </c>
      <c r="N8" s="9">
        <f>SUM(L8:M8)</f>
        <v>17998.2</v>
      </c>
      <c r="O8" s="9">
        <v>18156.5</v>
      </c>
      <c r="P8" s="9">
        <v>0</v>
      </c>
      <c r="Q8" s="9">
        <f>SUM(O8:P8)</f>
        <v>18156.5</v>
      </c>
      <c r="R8" s="52">
        <v>18744.12</v>
      </c>
      <c r="S8" s="52">
        <v>0</v>
      </c>
      <c r="T8" s="52">
        <f t="shared" ref="T8:T25" si="0">SUM(R8:S8)</f>
        <v>18744.12</v>
      </c>
    </row>
    <row r="9" spans="1:20" ht="20.100000000000001" customHeight="1" x14ac:dyDescent="0.3">
      <c r="A9" s="10">
        <v>2</v>
      </c>
      <c r="B9" s="88" t="s">
        <v>17</v>
      </c>
      <c r="C9" s="88"/>
      <c r="D9" s="88"/>
      <c r="E9" s="88"/>
      <c r="F9" s="9">
        <v>21418</v>
      </c>
      <c r="G9" s="9" t="s">
        <v>59</v>
      </c>
      <c r="H9" s="9">
        <f t="shared" ref="H9:H25" si="1">SUM(F9:G9)</f>
        <v>21418</v>
      </c>
      <c r="I9" s="9">
        <v>17874</v>
      </c>
      <c r="J9" s="9">
        <v>15</v>
      </c>
      <c r="K9" s="9">
        <f t="shared" ref="K9:K24" si="2">SUM(I9:J9)</f>
        <v>17889</v>
      </c>
      <c r="L9" s="9">
        <v>22060.799999999999</v>
      </c>
      <c r="M9" s="9">
        <v>16</v>
      </c>
      <c r="N9" s="9">
        <f t="shared" ref="N9:N25" si="3">SUM(L9:M9)</f>
        <v>22076.799999999999</v>
      </c>
      <c r="O9" s="9">
        <v>22047.1</v>
      </c>
      <c r="P9" s="9">
        <v>1808</v>
      </c>
      <c r="Q9" s="9">
        <f t="shared" ref="Q9:Q25" si="4">SUM(O9:P9)</f>
        <v>23855.1</v>
      </c>
      <c r="R9" s="52">
        <v>22329.91</v>
      </c>
      <c r="S9" s="52">
        <v>0</v>
      </c>
      <c r="T9" s="52">
        <f t="shared" si="0"/>
        <v>22329.91</v>
      </c>
    </row>
    <row r="10" spans="1:20" ht="20.100000000000001" customHeight="1" x14ac:dyDescent="0.3">
      <c r="A10" s="10">
        <v>3</v>
      </c>
      <c r="B10" s="88" t="s">
        <v>16</v>
      </c>
      <c r="C10" s="88"/>
      <c r="D10" s="88"/>
      <c r="E10" s="88"/>
      <c r="F10" s="9">
        <v>2958</v>
      </c>
      <c r="G10" s="9" t="s">
        <v>59</v>
      </c>
      <c r="H10" s="9">
        <f t="shared" si="1"/>
        <v>2958</v>
      </c>
      <c r="I10" s="9">
        <v>2045</v>
      </c>
      <c r="J10" s="9">
        <v>0</v>
      </c>
      <c r="K10" s="9">
        <f t="shared" si="2"/>
        <v>2045</v>
      </c>
      <c r="L10" s="9">
        <v>2552.5</v>
      </c>
      <c r="M10" s="9">
        <v>0</v>
      </c>
      <c r="N10" s="9">
        <f t="shared" si="3"/>
        <v>2552.5</v>
      </c>
      <c r="O10" s="9">
        <v>3072.6</v>
      </c>
      <c r="P10" s="9">
        <v>144</v>
      </c>
      <c r="Q10" s="9">
        <f t="shared" si="4"/>
        <v>3216.6</v>
      </c>
      <c r="R10" s="52">
        <v>609.69000000000005</v>
      </c>
      <c r="S10" s="52">
        <v>19</v>
      </c>
      <c r="T10" s="52">
        <f t="shared" si="0"/>
        <v>628.69000000000005</v>
      </c>
    </row>
    <row r="11" spans="1:20" ht="20.100000000000001" customHeight="1" x14ac:dyDescent="0.3">
      <c r="A11" s="10">
        <v>4</v>
      </c>
      <c r="B11" s="88" t="s">
        <v>15</v>
      </c>
      <c r="C11" s="88"/>
      <c r="D11" s="88"/>
      <c r="E11" s="88"/>
      <c r="F11" s="9">
        <v>13672</v>
      </c>
      <c r="G11" s="9" t="s">
        <v>59</v>
      </c>
      <c r="H11" s="9">
        <f t="shared" si="1"/>
        <v>13672</v>
      </c>
      <c r="I11" s="9">
        <v>14324</v>
      </c>
      <c r="J11" s="9">
        <v>0</v>
      </c>
      <c r="K11" s="9">
        <f t="shared" si="2"/>
        <v>14324</v>
      </c>
      <c r="L11" s="9">
        <v>17756.400000000001</v>
      </c>
      <c r="M11" s="9">
        <v>0</v>
      </c>
      <c r="N11" s="9">
        <f t="shared" si="3"/>
        <v>17756.400000000001</v>
      </c>
      <c r="O11" s="9">
        <v>8935.2000000000007</v>
      </c>
      <c r="P11" s="9">
        <v>0</v>
      </c>
      <c r="Q11" s="9">
        <f t="shared" si="4"/>
        <v>8935.2000000000007</v>
      </c>
      <c r="R11" s="52">
        <v>10072.43</v>
      </c>
      <c r="S11" s="52">
        <v>0</v>
      </c>
      <c r="T11" s="52">
        <f t="shared" si="0"/>
        <v>10072.43</v>
      </c>
    </row>
    <row r="12" spans="1:20" ht="20.100000000000001" customHeight="1" x14ac:dyDescent="0.3">
      <c r="A12" s="10">
        <v>5</v>
      </c>
      <c r="B12" s="88" t="s">
        <v>14</v>
      </c>
      <c r="C12" s="88"/>
      <c r="D12" s="88"/>
      <c r="E12" s="88"/>
      <c r="F12" s="9">
        <v>0</v>
      </c>
      <c r="G12" s="9" t="s">
        <v>59</v>
      </c>
      <c r="H12" s="9">
        <f t="shared" si="1"/>
        <v>0</v>
      </c>
      <c r="I12" s="9">
        <v>0</v>
      </c>
      <c r="J12" s="9">
        <v>0</v>
      </c>
      <c r="K12" s="9">
        <f t="shared" si="2"/>
        <v>0</v>
      </c>
      <c r="L12" s="9">
        <v>0</v>
      </c>
      <c r="M12" s="9">
        <v>0</v>
      </c>
      <c r="N12" s="9">
        <f t="shared" si="3"/>
        <v>0</v>
      </c>
      <c r="O12" s="9">
        <v>0</v>
      </c>
      <c r="P12" s="9">
        <v>0</v>
      </c>
      <c r="Q12" s="9">
        <f t="shared" si="4"/>
        <v>0</v>
      </c>
      <c r="R12" s="52">
        <v>14.47</v>
      </c>
      <c r="S12" s="52">
        <v>0</v>
      </c>
      <c r="T12" s="52">
        <f t="shared" si="0"/>
        <v>14.47</v>
      </c>
    </row>
    <row r="13" spans="1:20" ht="20.100000000000001" customHeight="1" x14ac:dyDescent="0.3">
      <c r="A13" s="10">
        <v>6</v>
      </c>
      <c r="B13" s="88" t="s">
        <v>13</v>
      </c>
      <c r="C13" s="88"/>
      <c r="D13" s="88"/>
      <c r="E13" s="88"/>
      <c r="F13" s="9">
        <v>3305</v>
      </c>
      <c r="G13" s="9" t="s">
        <v>59</v>
      </c>
      <c r="H13" s="9">
        <f t="shared" si="1"/>
        <v>3305</v>
      </c>
      <c r="I13" s="9">
        <v>181</v>
      </c>
      <c r="J13" s="9">
        <v>0</v>
      </c>
      <c r="K13" s="9">
        <f t="shared" si="2"/>
        <v>181</v>
      </c>
      <c r="L13" s="9">
        <v>670.5</v>
      </c>
      <c r="M13" s="9">
        <v>0</v>
      </c>
      <c r="N13" s="9">
        <f t="shared" si="3"/>
        <v>670.5</v>
      </c>
      <c r="O13" s="9">
        <v>364.7</v>
      </c>
      <c r="P13" s="9">
        <v>0</v>
      </c>
      <c r="Q13" s="9">
        <f t="shared" si="4"/>
        <v>364.7</v>
      </c>
      <c r="R13" s="52">
        <v>0</v>
      </c>
      <c r="S13" s="52">
        <v>0</v>
      </c>
      <c r="T13" s="52">
        <f t="shared" si="0"/>
        <v>0</v>
      </c>
    </row>
    <row r="14" spans="1:20" ht="20.100000000000001" customHeight="1" x14ac:dyDescent="0.3">
      <c r="A14" s="10">
        <v>7</v>
      </c>
      <c r="B14" s="88" t="s">
        <v>12</v>
      </c>
      <c r="C14" s="88"/>
      <c r="D14" s="88"/>
      <c r="E14" s="88"/>
      <c r="F14" s="9">
        <v>2831</v>
      </c>
      <c r="G14" s="9" t="s">
        <v>59</v>
      </c>
      <c r="H14" s="9">
        <f t="shared" si="1"/>
        <v>2831</v>
      </c>
      <c r="I14" s="9">
        <v>3223</v>
      </c>
      <c r="J14" s="9">
        <v>0</v>
      </c>
      <c r="K14" s="9">
        <f t="shared" si="2"/>
        <v>3223</v>
      </c>
      <c r="L14" s="9">
        <v>4785.8999999999996</v>
      </c>
      <c r="M14" s="9">
        <v>1868</v>
      </c>
      <c r="N14" s="9">
        <f t="shared" si="3"/>
        <v>6653.9</v>
      </c>
      <c r="O14" s="9">
        <v>4245.6000000000004</v>
      </c>
      <c r="P14" s="9">
        <v>888</v>
      </c>
      <c r="Q14" s="9">
        <f t="shared" si="4"/>
        <v>5133.6000000000004</v>
      </c>
      <c r="R14" s="52">
        <v>3399.6</v>
      </c>
      <c r="S14" s="52">
        <v>0</v>
      </c>
      <c r="T14" s="52">
        <f t="shared" si="0"/>
        <v>3399.6</v>
      </c>
    </row>
    <row r="15" spans="1:20" ht="20.100000000000001" customHeight="1" x14ac:dyDescent="0.3">
      <c r="A15" s="10">
        <v>8</v>
      </c>
      <c r="B15" s="88" t="s">
        <v>11</v>
      </c>
      <c r="C15" s="88"/>
      <c r="D15" s="88"/>
      <c r="E15" s="88"/>
      <c r="F15" s="9">
        <v>3420</v>
      </c>
      <c r="G15" s="9" t="s">
        <v>59</v>
      </c>
      <c r="H15" s="9">
        <f t="shared" si="1"/>
        <v>3420</v>
      </c>
      <c r="I15" s="9">
        <v>3501</v>
      </c>
      <c r="J15" s="9">
        <v>0</v>
      </c>
      <c r="K15" s="9">
        <f t="shared" si="2"/>
        <v>3501</v>
      </c>
      <c r="L15" s="9">
        <v>3845.2</v>
      </c>
      <c r="M15" s="9">
        <v>0</v>
      </c>
      <c r="N15" s="9">
        <f t="shared" si="3"/>
        <v>3845.2</v>
      </c>
      <c r="O15" s="9">
        <v>4546.7</v>
      </c>
      <c r="P15" s="9">
        <v>0</v>
      </c>
      <c r="Q15" s="9">
        <f t="shared" si="4"/>
        <v>4546.7</v>
      </c>
      <c r="R15" s="52">
        <v>6749.04</v>
      </c>
      <c r="S15" s="52">
        <v>0</v>
      </c>
      <c r="T15" s="52">
        <f t="shared" si="0"/>
        <v>6749.04</v>
      </c>
    </row>
    <row r="16" spans="1:20" ht="20.100000000000001" customHeight="1" x14ac:dyDescent="0.3">
      <c r="A16" s="10">
        <v>9</v>
      </c>
      <c r="B16" s="88" t="s">
        <v>10</v>
      </c>
      <c r="C16" s="88"/>
      <c r="D16" s="88"/>
      <c r="E16" s="88"/>
      <c r="F16" s="9">
        <v>11027</v>
      </c>
      <c r="G16" s="9" t="s">
        <v>59</v>
      </c>
      <c r="H16" s="9">
        <f t="shared" si="1"/>
        <v>11027</v>
      </c>
      <c r="I16" s="9">
        <v>8575</v>
      </c>
      <c r="J16" s="9">
        <v>0</v>
      </c>
      <c r="K16" s="9">
        <f t="shared" si="2"/>
        <v>8575</v>
      </c>
      <c r="L16" s="9">
        <v>2454.1999999999998</v>
      </c>
      <c r="M16" s="9">
        <v>0</v>
      </c>
      <c r="N16" s="9">
        <f t="shared" si="3"/>
        <v>2454.1999999999998</v>
      </c>
      <c r="O16" s="9">
        <v>5092.7</v>
      </c>
      <c r="P16" s="9">
        <v>0</v>
      </c>
      <c r="Q16" s="9">
        <f t="shared" si="4"/>
        <v>5092.7</v>
      </c>
      <c r="R16" s="52">
        <v>2734.92</v>
      </c>
      <c r="S16" s="52">
        <v>0</v>
      </c>
      <c r="T16" s="52">
        <f t="shared" si="0"/>
        <v>2734.92</v>
      </c>
    </row>
    <row r="17" spans="1:20" ht="20.100000000000001" customHeight="1" x14ac:dyDescent="0.3">
      <c r="A17" s="10">
        <v>10</v>
      </c>
      <c r="B17" s="88" t="s">
        <v>9</v>
      </c>
      <c r="C17" s="88"/>
      <c r="D17" s="88"/>
      <c r="E17" s="88"/>
      <c r="F17" s="9">
        <v>322</v>
      </c>
      <c r="G17" s="9">
        <v>853</v>
      </c>
      <c r="H17" s="9">
        <f t="shared" si="1"/>
        <v>1175</v>
      </c>
      <c r="I17" s="9">
        <v>234</v>
      </c>
      <c r="J17" s="9">
        <v>334</v>
      </c>
      <c r="K17" s="9">
        <f t="shared" si="2"/>
        <v>568</v>
      </c>
      <c r="L17" s="9">
        <v>1420.1</v>
      </c>
      <c r="M17" s="9">
        <v>0</v>
      </c>
      <c r="N17" s="9">
        <f t="shared" si="3"/>
        <v>1420.1</v>
      </c>
      <c r="O17" s="9">
        <v>1388.3</v>
      </c>
      <c r="P17" s="9">
        <v>0</v>
      </c>
      <c r="Q17" s="9">
        <f t="shared" si="4"/>
        <v>1388.3</v>
      </c>
      <c r="R17" s="52">
        <v>1374.7</v>
      </c>
      <c r="S17" s="52">
        <v>0</v>
      </c>
      <c r="T17" s="52">
        <f t="shared" si="0"/>
        <v>1374.7</v>
      </c>
    </row>
    <row r="18" spans="1:20" ht="20.100000000000001" customHeight="1" x14ac:dyDescent="0.3">
      <c r="A18" s="10">
        <v>11</v>
      </c>
      <c r="B18" s="88" t="s">
        <v>8</v>
      </c>
      <c r="C18" s="88"/>
      <c r="D18" s="88"/>
      <c r="E18" s="88"/>
      <c r="F18" s="9">
        <v>27688</v>
      </c>
      <c r="G18" s="9" t="s">
        <v>59</v>
      </c>
      <c r="H18" s="9">
        <f t="shared" si="1"/>
        <v>27688</v>
      </c>
      <c r="I18" s="9">
        <v>24323</v>
      </c>
      <c r="J18" s="9">
        <v>0</v>
      </c>
      <c r="K18" s="9">
        <f t="shared" si="2"/>
        <v>24323</v>
      </c>
      <c r="L18" s="9">
        <v>22063.8</v>
      </c>
      <c r="M18" s="9">
        <v>0</v>
      </c>
      <c r="N18" s="9">
        <f t="shared" si="3"/>
        <v>22063.8</v>
      </c>
      <c r="O18" s="9">
        <v>16881.3</v>
      </c>
      <c r="P18" s="9">
        <v>0</v>
      </c>
      <c r="Q18" s="9">
        <f t="shared" si="4"/>
        <v>16881.3</v>
      </c>
      <c r="R18" s="52">
        <v>12576.79</v>
      </c>
      <c r="S18" s="52">
        <v>0</v>
      </c>
      <c r="T18" s="52">
        <f t="shared" si="0"/>
        <v>12576.79</v>
      </c>
    </row>
    <row r="19" spans="1:20" ht="20.100000000000001" customHeight="1" x14ac:dyDescent="0.3">
      <c r="A19" s="10">
        <v>12</v>
      </c>
      <c r="B19" s="88" t="s">
        <v>7</v>
      </c>
      <c r="C19" s="88"/>
      <c r="D19" s="88"/>
      <c r="E19" s="88"/>
      <c r="F19" s="9">
        <v>4297</v>
      </c>
      <c r="G19" s="9" t="s">
        <v>59</v>
      </c>
      <c r="H19" s="9">
        <f t="shared" si="1"/>
        <v>4297</v>
      </c>
      <c r="I19" s="9">
        <v>3882</v>
      </c>
      <c r="J19" s="9">
        <v>0</v>
      </c>
      <c r="K19" s="9">
        <f t="shared" si="2"/>
        <v>3882</v>
      </c>
      <c r="L19" s="9">
        <v>5737</v>
      </c>
      <c r="M19" s="9">
        <v>0</v>
      </c>
      <c r="N19" s="9">
        <f t="shared" si="3"/>
        <v>5737</v>
      </c>
      <c r="O19" s="9">
        <v>4120.1000000000004</v>
      </c>
      <c r="P19" s="9">
        <v>0</v>
      </c>
      <c r="Q19" s="9">
        <f t="shared" si="4"/>
        <v>4120.1000000000004</v>
      </c>
      <c r="R19" s="52">
        <v>2624.95</v>
      </c>
      <c r="S19" s="52">
        <v>0</v>
      </c>
      <c r="T19" s="52">
        <f t="shared" si="0"/>
        <v>2624.95</v>
      </c>
    </row>
    <row r="20" spans="1:20" ht="20.100000000000001" customHeight="1" x14ac:dyDescent="0.3">
      <c r="A20" s="10">
        <v>13</v>
      </c>
      <c r="B20" s="88" t="s">
        <v>6</v>
      </c>
      <c r="C20" s="88"/>
      <c r="D20" s="88"/>
      <c r="E20" s="88"/>
      <c r="F20" s="9">
        <v>4169</v>
      </c>
      <c r="G20" s="9" t="s">
        <v>59</v>
      </c>
      <c r="H20" s="9">
        <f t="shared" si="1"/>
        <v>4169</v>
      </c>
      <c r="I20" s="9">
        <v>4266</v>
      </c>
      <c r="J20" s="9">
        <v>0</v>
      </c>
      <c r="K20" s="9">
        <f t="shared" si="2"/>
        <v>4266</v>
      </c>
      <c r="L20" s="9">
        <v>4525.3999999999996</v>
      </c>
      <c r="M20" s="9">
        <v>0</v>
      </c>
      <c r="N20" s="9">
        <f t="shared" si="3"/>
        <v>4525.3999999999996</v>
      </c>
      <c r="O20" s="9">
        <v>5338.7</v>
      </c>
      <c r="P20" s="9">
        <v>0</v>
      </c>
      <c r="Q20" s="9">
        <f t="shared" si="4"/>
        <v>5338.7</v>
      </c>
      <c r="R20" s="52">
        <v>4345.01</v>
      </c>
      <c r="S20" s="52">
        <v>0</v>
      </c>
      <c r="T20" s="52">
        <f t="shared" si="0"/>
        <v>4345.01</v>
      </c>
    </row>
    <row r="21" spans="1:20" ht="20.100000000000001" customHeight="1" x14ac:dyDescent="0.3">
      <c r="A21" s="10">
        <v>14</v>
      </c>
      <c r="B21" s="88" t="s">
        <v>5</v>
      </c>
      <c r="C21" s="88"/>
      <c r="D21" s="88"/>
      <c r="E21" s="88"/>
      <c r="F21" s="9">
        <v>10095</v>
      </c>
      <c r="G21" s="9" t="s">
        <v>59</v>
      </c>
      <c r="H21" s="9">
        <f t="shared" si="1"/>
        <v>10095</v>
      </c>
      <c r="I21" s="9">
        <v>7434</v>
      </c>
      <c r="J21" s="9">
        <v>0</v>
      </c>
      <c r="K21" s="9">
        <f t="shared" si="2"/>
        <v>7434</v>
      </c>
      <c r="L21" s="9">
        <v>6632.2</v>
      </c>
      <c r="M21" s="9">
        <v>0</v>
      </c>
      <c r="N21" s="9">
        <f t="shared" si="3"/>
        <v>6632.2</v>
      </c>
      <c r="O21" s="9">
        <v>5333.9</v>
      </c>
      <c r="P21" s="9">
        <v>0</v>
      </c>
      <c r="Q21" s="9">
        <f t="shared" si="4"/>
        <v>5333.9</v>
      </c>
      <c r="R21" s="52">
        <v>4598.72</v>
      </c>
      <c r="S21" s="52">
        <v>0</v>
      </c>
      <c r="T21" s="52">
        <f t="shared" si="0"/>
        <v>4598.72</v>
      </c>
    </row>
    <row r="22" spans="1:20" ht="20.100000000000001" customHeight="1" x14ac:dyDescent="0.3">
      <c r="A22" s="10">
        <v>15</v>
      </c>
      <c r="B22" s="88" t="s">
        <v>4</v>
      </c>
      <c r="C22" s="88"/>
      <c r="D22" s="88"/>
      <c r="E22" s="88"/>
      <c r="F22" s="9">
        <v>9004</v>
      </c>
      <c r="G22" s="9" t="s">
        <v>59</v>
      </c>
      <c r="H22" s="9">
        <f t="shared" si="1"/>
        <v>9004</v>
      </c>
      <c r="I22" s="9">
        <v>9227</v>
      </c>
      <c r="J22" s="9">
        <v>0</v>
      </c>
      <c r="K22" s="9">
        <f t="shared" si="2"/>
        <v>9227</v>
      </c>
      <c r="L22" s="9">
        <v>9045</v>
      </c>
      <c r="M22" s="9">
        <v>0</v>
      </c>
      <c r="N22" s="9">
        <f t="shared" si="3"/>
        <v>9045</v>
      </c>
      <c r="O22" s="9">
        <v>8892.5</v>
      </c>
      <c r="P22" s="9">
        <v>0</v>
      </c>
      <c r="Q22" s="9">
        <f t="shared" si="4"/>
        <v>8892.5</v>
      </c>
      <c r="R22" s="52">
        <v>9216.74</v>
      </c>
      <c r="S22" s="52">
        <v>0</v>
      </c>
      <c r="T22" s="52">
        <f t="shared" si="0"/>
        <v>9216.74</v>
      </c>
    </row>
    <row r="23" spans="1:20" ht="20.100000000000001" customHeight="1" x14ac:dyDescent="0.3">
      <c r="A23" s="10">
        <v>16</v>
      </c>
      <c r="B23" s="88" t="s">
        <v>3</v>
      </c>
      <c r="C23" s="88"/>
      <c r="D23" s="88"/>
      <c r="E23" s="88"/>
      <c r="F23" s="9">
        <v>9549</v>
      </c>
      <c r="G23" s="9" t="s">
        <v>59</v>
      </c>
      <c r="H23" s="9">
        <f t="shared" si="1"/>
        <v>9549</v>
      </c>
      <c r="I23" s="9">
        <v>10816</v>
      </c>
      <c r="J23" s="9">
        <v>0</v>
      </c>
      <c r="K23" s="9">
        <f t="shared" si="2"/>
        <v>10816</v>
      </c>
      <c r="L23" s="9">
        <v>8251</v>
      </c>
      <c r="M23" s="9">
        <v>0</v>
      </c>
      <c r="N23" s="9">
        <f t="shared" si="3"/>
        <v>8251</v>
      </c>
      <c r="O23" s="9">
        <v>8895.9</v>
      </c>
      <c r="P23" s="9">
        <v>0</v>
      </c>
      <c r="Q23" s="9">
        <f t="shared" si="4"/>
        <v>8895.9</v>
      </c>
      <c r="R23" s="52">
        <v>8087.56</v>
      </c>
      <c r="S23" s="52">
        <v>0</v>
      </c>
      <c r="T23" s="52">
        <f t="shared" si="0"/>
        <v>8087.56</v>
      </c>
    </row>
    <row r="24" spans="1:20" ht="20.100000000000001" customHeight="1" x14ac:dyDescent="0.3">
      <c r="A24" s="10">
        <v>17</v>
      </c>
      <c r="B24" s="88" t="s">
        <v>2</v>
      </c>
      <c r="C24" s="88"/>
      <c r="D24" s="88"/>
      <c r="E24" s="88"/>
      <c r="F24" s="9">
        <v>3177</v>
      </c>
      <c r="G24" s="9" t="s">
        <v>59</v>
      </c>
      <c r="H24" s="9">
        <f t="shared" si="1"/>
        <v>3177</v>
      </c>
      <c r="I24" s="9">
        <v>2165</v>
      </c>
      <c r="J24" s="9">
        <v>0</v>
      </c>
      <c r="K24" s="9">
        <f t="shared" si="2"/>
        <v>2165</v>
      </c>
      <c r="L24" s="9">
        <v>2527.5</v>
      </c>
      <c r="M24" s="9">
        <v>748</v>
      </c>
      <c r="N24" s="9">
        <f t="shared" si="3"/>
        <v>3275.5</v>
      </c>
      <c r="O24" s="9">
        <v>102.3</v>
      </c>
      <c r="P24" s="9">
        <v>0</v>
      </c>
      <c r="Q24" s="9">
        <f t="shared" si="4"/>
        <v>102.3</v>
      </c>
      <c r="R24" s="52">
        <v>86.82</v>
      </c>
      <c r="S24" s="52">
        <v>0</v>
      </c>
      <c r="T24" s="52">
        <f t="shared" si="0"/>
        <v>86.82</v>
      </c>
    </row>
    <row r="25" spans="1:20" ht="20.100000000000001" customHeight="1" x14ac:dyDescent="0.3">
      <c r="A25" s="10">
        <v>18</v>
      </c>
      <c r="B25" s="88" t="s">
        <v>1</v>
      </c>
      <c r="C25" s="88"/>
      <c r="D25" s="88"/>
      <c r="E25" s="88"/>
      <c r="F25" s="9">
        <v>16197</v>
      </c>
      <c r="G25" s="9">
        <v>4487</v>
      </c>
      <c r="H25" s="9">
        <f t="shared" si="1"/>
        <v>20684</v>
      </c>
      <c r="I25" s="9">
        <v>17088</v>
      </c>
      <c r="J25" s="9">
        <v>3300</v>
      </c>
      <c r="K25" s="9">
        <f>SUM(I25:J25)</f>
        <v>20388</v>
      </c>
      <c r="L25" s="9">
        <v>21561.200000000001</v>
      </c>
      <c r="M25" s="9">
        <v>1980</v>
      </c>
      <c r="N25" s="9">
        <f t="shared" si="3"/>
        <v>23541.200000000001</v>
      </c>
      <c r="O25" s="9">
        <v>19277.599999999999</v>
      </c>
      <c r="P25" s="9">
        <v>157</v>
      </c>
      <c r="Q25" s="9">
        <f t="shared" si="4"/>
        <v>19434.599999999999</v>
      </c>
      <c r="R25" s="52">
        <v>17838.27</v>
      </c>
      <c r="S25" s="52">
        <v>0</v>
      </c>
      <c r="T25" s="52">
        <f t="shared" si="0"/>
        <v>17838.27</v>
      </c>
    </row>
    <row r="26" spans="1:20" ht="20.100000000000001" customHeight="1" x14ac:dyDescent="0.3">
      <c r="A26" s="89" t="s">
        <v>0</v>
      </c>
      <c r="B26" s="89"/>
      <c r="C26" s="89"/>
      <c r="D26" s="89"/>
      <c r="E26" s="89"/>
      <c r="F26" s="9">
        <f>SUM(F8:F25)</f>
        <v>162478</v>
      </c>
      <c r="G26" s="9">
        <f t="shared" ref="G26:K26" si="5">SUM(G8:G25)</f>
        <v>5340</v>
      </c>
      <c r="H26" s="9">
        <f t="shared" si="5"/>
        <v>167818</v>
      </c>
      <c r="I26" s="9">
        <f t="shared" si="5"/>
        <v>146758</v>
      </c>
      <c r="J26" s="9">
        <f t="shared" si="5"/>
        <v>3649</v>
      </c>
      <c r="K26" s="9">
        <f t="shared" si="5"/>
        <v>150407</v>
      </c>
      <c r="L26" s="9">
        <f>SUM(L8:L25)</f>
        <v>153886.90000000002</v>
      </c>
      <c r="M26" s="9">
        <f t="shared" ref="M26:N26" si="6">SUM(M8:M25)</f>
        <v>4612</v>
      </c>
      <c r="N26" s="9">
        <f t="shared" si="6"/>
        <v>158498.90000000002</v>
      </c>
      <c r="O26" s="9">
        <f>SUM(O8:O25)</f>
        <v>136691.69999999998</v>
      </c>
      <c r="P26" s="9">
        <f t="shared" ref="P26:S26" si="7">SUM(P8:P25)</f>
        <v>2997</v>
      </c>
      <c r="Q26" s="9">
        <f t="shared" si="7"/>
        <v>139688.69999999998</v>
      </c>
      <c r="R26" s="9">
        <f t="shared" si="7"/>
        <v>125403.74000000002</v>
      </c>
      <c r="S26" s="9">
        <f t="shared" si="7"/>
        <v>19</v>
      </c>
      <c r="T26" s="52">
        <f>SUM(T8:T25)</f>
        <v>125422.74000000002</v>
      </c>
    </row>
    <row r="27" spans="1:20" ht="15" x14ac:dyDescent="0.3">
      <c r="A27" s="14" t="s">
        <v>86</v>
      </c>
      <c r="B27" s="7"/>
      <c r="C27" s="7"/>
      <c r="D27" s="7"/>
      <c r="E27" s="7"/>
      <c r="F27" s="11"/>
      <c r="G27" s="11"/>
      <c r="H27" s="11"/>
      <c r="I27" s="11"/>
      <c r="J27" s="11"/>
      <c r="K27" s="11"/>
      <c r="N27" s="8"/>
      <c r="T27" s="8"/>
    </row>
  </sheetData>
  <mergeCells count="31">
    <mergeCell ref="A1:T1"/>
    <mergeCell ref="A2:T2"/>
    <mergeCell ref="A3:T3"/>
    <mergeCell ref="F5:T5"/>
    <mergeCell ref="A4:N4"/>
    <mergeCell ref="A5:A7"/>
    <mergeCell ref="B5:E7"/>
    <mergeCell ref="F6:H6"/>
    <mergeCell ref="I6:K6"/>
    <mergeCell ref="L6:N6"/>
    <mergeCell ref="O6:Q6"/>
    <mergeCell ref="R6:T6"/>
    <mergeCell ref="B18:E18"/>
    <mergeCell ref="B8:E8"/>
    <mergeCell ref="B9:E9"/>
    <mergeCell ref="B10:E10"/>
    <mergeCell ref="B11:E11"/>
    <mergeCell ref="B12:E12"/>
    <mergeCell ref="B13:E13"/>
    <mergeCell ref="B14:E14"/>
    <mergeCell ref="B15:E15"/>
    <mergeCell ref="B16:E16"/>
    <mergeCell ref="B17:E17"/>
    <mergeCell ref="B25:E25"/>
    <mergeCell ref="A26:E26"/>
    <mergeCell ref="B19:E19"/>
    <mergeCell ref="B20:E20"/>
    <mergeCell ref="B21:E21"/>
    <mergeCell ref="B22:E22"/>
    <mergeCell ref="B23:E23"/>
    <mergeCell ref="B24:E24"/>
  </mergeCells>
  <printOptions horizontalCentered="1" verticalCentered="1"/>
  <pageMargins left="0.6" right="0.25" top="0.75" bottom="0.75" header="0.3" footer="0.3"/>
  <pageSetup paperSize="9" scale="87" orientation="landscape" horizontalDpi="4294967293" r:id="rId1"/>
  <headerFooter>
    <oddFooter>&amp;R&amp;"Arial,Regular"&amp;12VI - 9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T27"/>
  <sheetViews>
    <sheetView view="pageBreakPreview" zoomScale="68" zoomScaleSheetLayoutView="68" workbookViewId="0">
      <selection sqref="A1:T27"/>
    </sheetView>
  </sheetViews>
  <sheetFormatPr defaultRowHeight="14.4" x14ac:dyDescent="0.3"/>
  <cols>
    <col min="1" max="1" width="4.5546875" customWidth="1"/>
    <col min="2" max="2" width="9.21875" customWidth="1"/>
    <col min="3" max="3" width="1.44140625" customWidth="1"/>
    <col min="4" max="4" width="8.44140625" customWidth="1"/>
    <col min="5" max="5" width="12.44140625" customWidth="1"/>
    <col min="6" max="11" width="13.5546875" hidden="1" customWidth="1"/>
    <col min="12" max="20" width="13.5546875" customWidth="1"/>
  </cols>
  <sheetData>
    <row r="1" spans="1:20" ht="15.6" x14ac:dyDescent="0.3">
      <c r="A1" s="79" t="s">
        <v>91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</row>
    <row r="2" spans="1:20" ht="15.6" x14ac:dyDescent="0.3">
      <c r="A2" s="79" t="s">
        <v>32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</row>
    <row r="3" spans="1:20" ht="15.6" x14ac:dyDescent="0.3">
      <c r="A3" s="79" t="s">
        <v>88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</row>
    <row r="4" spans="1:20" ht="24.75" customHeight="1" x14ac:dyDescent="0.3">
      <c r="A4" s="90"/>
      <c r="B4" s="90"/>
      <c r="C4" s="90"/>
      <c r="D4" s="90"/>
      <c r="E4" s="90"/>
      <c r="F4" s="91"/>
      <c r="G4" s="91"/>
      <c r="H4" s="91"/>
      <c r="I4" s="91"/>
      <c r="J4" s="91"/>
      <c r="K4" s="91"/>
      <c r="L4" s="91"/>
      <c r="M4" s="91"/>
      <c r="N4" s="91"/>
    </row>
    <row r="5" spans="1:20" ht="24.75" customHeight="1" x14ac:dyDescent="0.3">
      <c r="A5" s="89" t="s">
        <v>20</v>
      </c>
      <c r="B5" s="89" t="s">
        <v>61</v>
      </c>
      <c r="C5" s="89"/>
      <c r="D5" s="89"/>
      <c r="E5" s="89"/>
      <c r="F5" s="89" t="s">
        <v>19</v>
      </c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89"/>
    </row>
    <row r="6" spans="1:20" ht="48.75" customHeight="1" x14ac:dyDescent="0.3">
      <c r="A6" s="89"/>
      <c r="B6" s="89"/>
      <c r="C6" s="89"/>
      <c r="D6" s="89"/>
      <c r="E6" s="89"/>
      <c r="F6" s="89">
        <v>2018</v>
      </c>
      <c r="G6" s="89"/>
      <c r="H6" s="89"/>
      <c r="I6" s="89">
        <v>2019</v>
      </c>
      <c r="J6" s="89"/>
      <c r="K6" s="89"/>
      <c r="L6" s="89">
        <v>2020</v>
      </c>
      <c r="M6" s="89"/>
      <c r="N6" s="89"/>
      <c r="O6" s="92">
        <v>2021</v>
      </c>
      <c r="P6" s="93"/>
      <c r="Q6" s="94"/>
      <c r="R6" s="92">
        <v>2022</v>
      </c>
      <c r="S6" s="93"/>
      <c r="T6" s="94"/>
    </row>
    <row r="7" spans="1:20" ht="34.5" customHeight="1" x14ac:dyDescent="0.3">
      <c r="A7" s="89"/>
      <c r="B7" s="89"/>
      <c r="C7" s="89"/>
      <c r="D7" s="89"/>
      <c r="E7" s="89"/>
      <c r="F7" s="2" t="s">
        <v>22</v>
      </c>
      <c r="G7" s="2" t="s">
        <v>28</v>
      </c>
      <c r="H7" s="2" t="s">
        <v>0</v>
      </c>
      <c r="I7" s="2" t="s">
        <v>22</v>
      </c>
      <c r="J7" s="2" t="s">
        <v>28</v>
      </c>
      <c r="K7" s="2" t="s">
        <v>0</v>
      </c>
      <c r="L7" s="2" t="s">
        <v>22</v>
      </c>
      <c r="M7" s="2" t="s">
        <v>28</v>
      </c>
      <c r="N7" s="2" t="s">
        <v>0</v>
      </c>
      <c r="O7" s="2" t="s">
        <v>22</v>
      </c>
      <c r="P7" s="2" t="s">
        <v>28</v>
      </c>
      <c r="Q7" s="2" t="s">
        <v>0</v>
      </c>
      <c r="R7" s="2" t="s">
        <v>22</v>
      </c>
      <c r="S7" s="2" t="s">
        <v>28</v>
      </c>
      <c r="T7" s="2" t="s">
        <v>0</v>
      </c>
    </row>
    <row r="8" spans="1:20" ht="20.100000000000001" customHeight="1" x14ac:dyDescent="0.3">
      <c r="A8" s="10">
        <v>1</v>
      </c>
      <c r="B8" s="88" t="s">
        <v>18</v>
      </c>
      <c r="C8" s="88"/>
      <c r="D8" s="88"/>
      <c r="E8" s="88"/>
      <c r="F8" s="9">
        <v>97751</v>
      </c>
      <c r="G8" s="9" t="s">
        <v>59</v>
      </c>
      <c r="H8" s="9">
        <f>SUM(F8:G8)</f>
        <v>97751</v>
      </c>
      <c r="I8" s="9">
        <f>[1]Panen!L8*5.052</f>
        <v>88915.199999999997</v>
      </c>
      <c r="J8" s="9">
        <v>0</v>
      </c>
      <c r="K8" s="9">
        <f>SUM(I8:J8)</f>
        <v>88915.199999999997</v>
      </c>
      <c r="L8" s="9">
        <f>[2]Panen!L8*5.45</f>
        <v>98090.19</v>
      </c>
      <c r="M8" s="9">
        <v>0</v>
      </c>
      <c r="N8" s="9">
        <f>SUM(L8:M8)</f>
        <v>98090.19</v>
      </c>
      <c r="O8" s="9">
        <f>[3]Panen!L8*5.465</f>
        <v>99225.272499999992</v>
      </c>
      <c r="P8" s="9">
        <f>[3]Panen!M8*5.465</f>
        <v>0</v>
      </c>
      <c r="Q8" s="9">
        <f t="shared" ref="Q8:Q26" si="0">SUM(O8:P8)</f>
        <v>99225.272499999992</v>
      </c>
      <c r="R8" s="52">
        <f>'L Panen Padi'!R8*5.362</f>
        <v>100505.97143999999</v>
      </c>
      <c r="S8" s="52">
        <f>'L Panen Padi'!S8*5.48</f>
        <v>0</v>
      </c>
      <c r="T8" s="52">
        <f t="shared" ref="T8:T25" si="1">SUM(R8:S8)</f>
        <v>100505.97143999999</v>
      </c>
    </row>
    <row r="9" spans="1:20" ht="20.100000000000001" customHeight="1" x14ac:dyDescent="0.3">
      <c r="A9" s="10">
        <v>2</v>
      </c>
      <c r="B9" s="88" t="s">
        <v>17</v>
      </c>
      <c r="C9" s="88"/>
      <c r="D9" s="88"/>
      <c r="E9" s="88"/>
      <c r="F9" s="9">
        <v>108204</v>
      </c>
      <c r="G9" s="9" t="s">
        <v>59</v>
      </c>
      <c r="H9" s="9">
        <f t="shared" ref="H9:H25" si="2">SUM(F9:G9)</f>
        <v>108204</v>
      </c>
      <c r="I9" s="9">
        <f>[1]Panen!L9*5.052</f>
        <v>90299.447999999989</v>
      </c>
      <c r="J9" s="9">
        <f>[1]Panen!M9*2.622</f>
        <v>39.33</v>
      </c>
      <c r="K9" s="9">
        <f t="shared" ref="K9:K25" si="3">SUM(I9:J9)</f>
        <v>90338.777999999991</v>
      </c>
      <c r="L9" s="9">
        <f>[2]Panen!L9*5.45</f>
        <v>120231.36</v>
      </c>
      <c r="M9" s="9">
        <f>[2]Panen!M9*5.45</f>
        <v>87.2</v>
      </c>
      <c r="N9" s="9">
        <f t="shared" ref="N9:N26" si="4">SUM(L9:M9)</f>
        <v>120318.56</v>
      </c>
      <c r="O9" s="9">
        <f>[3]Panen!L9*5.465</f>
        <v>120487.40149999999</v>
      </c>
      <c r="P9" s="9">
        <f>[3]Panen!M9*5.465</f>
        <v>9880.7199999999993</v>
      </c>
      <c r="Q9" s="9">
        <f t="shared" si="0"/>
        <v>130368.12149999999</v>
      </c>
      <c r="R9" s="52">
        <f>'L Panen Padi'!R9*5.362</f>
        <v>119732.97742</v>
      </c>
      <c r="S9" s="52">
        <f>'L Panen Padi'!S9*5.48</f>
        <v>0</v>
      </c>
      <c r="T9" s="52">
        <f t="shared" si="1"/>
        <v>119732.97742</v>
      </c>
    </row>
    <row r="10" spans="1:20" ht="20.100000000000001" customHeight="1" x14ac:dyDescent="0.3">
      <c r="A10" s="10">
        <v>3</v>
      </c>
      <c r="B10" s="88" t="s">
        <v>16</v>
      </c>
      <c r="C10" s="88"/>
      <c r="D10" s="88"/>
      <c r="E10" s="88"/>
      <c r="F10" s="9">
        <v>14944</v>
      </c>
      <c r="G10" s="9" t="s">
        <v>59</v>
      </c>
      <c r="H10" s="9">
        <f t="shared" si="2"/>
        <v>14944</v>
      </c>
      <c r="I10" s="9">
        <f>[1]Panen!L10*5.052</f>
        <v>10331.339999999998</v>
      </c>
      <c r="J10" s="9">
        <v>0</v>
      </c>
      <c r="K10" s="9">
        <f t="shared" si="3"/>
        <v>10331.339999999998</v>
      </c>
      <c r="L10" s="9">
        <f>[2]Panen!L10*5.45</f>
        <v>13911.125</v>
      </c>
      <c r="M10" s="9">
        <v>0</v>
      </c>
      <c r="N10" s="9">
        <f t="shared" si="4"/>
        <v>13911.125</v>
      </c>
      <c r="O10" s="9">
        <f>[3]Panen!L10*5.465</f>
        <v>16791.758999999998</v>
      </c>
      <c r="P10" s="9">
        <f>[3]Panen!M10*5.465</f>
        <v>786.96</v>
      </c>
      <c r="Q10" s="9">
        <f t="shared" si="0"/>
        <v>17578.718999999997</v>
      </c>
      <c r="R10" s="52">
        <f>'L Panen Padi'!R10*5.362</f>
        <v>3269.1577800000005</v>
      </c>
      <c r="S10" s="52">
        <f>'L Panen Padi'!S10*5.362</f>
        <v>101.878</v>
      </c>
      <c r="T10" s="52">
        <f t="shared" si="1"/>
        <v>3371.0357800000006</v>
      </c>
    </row>
    <row r="11" spans="1:20" ht="20.100000000000001" customHeight="1" x14ac:dyDescent="0.3">
      <c r="A11" s="10">
        <v>4</v>
      </c>
      <c r="B11" s="88" t="s">
        <v>15</v>
      </c>
      <c r="C11" s="88"/>
      <c r="D11" s="88"/>
      <c r="E11" s="88"/>
      <c r="F11" s="9">
        <v>69071</v>
      </c>
      <c r="G11" s="9" t="s">
        <v>59</v>
      </c>
      <c r="H11" s="9">
        <f t="shared" si="2"/>
        <v>69071</v>
      </c>
      <c r="I11" s="9">
        <f>[1]Panen!L11*5.052</f>
        <v>72364.847999999998</v>
      </c>
      <c r="J11" s="9">
        <v>0</v>
      </c>
      <c r="K11" s="9">
        <f t="shared" si="3"/>
        <v>72364.847999999998</v>
      </c>
      <c r="L11" s="9">
        <f>[2]Panen!L11*5.45</f>
        <v>96772.38</v>
      </c>
      <c r="M11" s="9">
        <v>0</v>
      </c>
      <c r="N11" s="9">
        <f t="shared" si="4"/>
        <v>96772.38</v>
      </c>
      <c r="O11" s="9">
        <f>[3]Panen!L11*5.465</f>
        <v>48830.868000000002</v>
      </c>
      <c r="P11" s="9">
        <f>[3]Panen!M11*5.465</f>
        <v>0</v>
      </c>
      <c r="Q11" s="9">
        <f t="shared" si="0"/>
        <v>48830.868000000002</v>
      </c>
      <c r="R11" s="52">
        <f>'L Panen Padi'!R11*5.362</f>
        <v>54008.369660000004</v>
      </c>
      <c r="S11" s="52">
        <f>'L Panen Padi'!S11*5.48</f>
        <v>0</v>
      </c>
      <c r="T11" s="52">
        <f t="shared" si="1"/>
        <v>54008.369660000004</v>
      </c>
    </row>
    <row r="12" spans="1:20" ht="20.100000000000001" customHeight="1" x14ac:dyDescent="0.3">
      <c r="A12" s="10">
        <v>5</v>
      </c>
      <c r="B12" s="88" t="s">
        <v>14</v>
      </c>
      <c r="C12" s="88"/>
      <c r="D12" s="88"/>
      <c r="E12" s="88"/>
      <c r="F12" s="9">
        <v>0</v>
      </c>
      <c r="G12" s="9" t="s">
        <v>59</v>
      </c>
      <c r="H12" s="9">
        <f t="shared" si="2"/>
        <v>0</v>
      </c>
      <c r="I12" s="9">
        <v>0</v>
      </c>
      <c r="J12" s="9">
        <v>0</v>
      </c>
      <c r="K12" s="9">
        <f t="shared" si="3"/>
        <v>0</v>
      </c>
      <c r="L12" s="9">
        <v>0</v>
      </c>
      <c r="M12" s="9">
        <v>0</v>
      </c>
      <c r="N12" s="9">
        <f t="shared" si="4"/>
        <v>0</v>
      </c>
      <c r="O12" s="9">
        <v>0</v>
      </c>
      <c r="P12" s="9">
        <f>[3]Panen!M12*5.465</f>
        <v>0</v>
      </c>
      <c r="Q12" s="9">
        <f t="shared" si="0"/>
        <v>0</v>
      </c>
      <c r="R12" s="52">
        <f>'L Panen Padi'!R12*5.362</f>
        <v>77.58814000000001</v>
      </c>
      <c r="S12" s="52">
        <f>'L Panen Padi'!S12*5.48</f>
        <v>0</v>
      </c>
      <c r="T12" s="52">
        <f t="shared" si="1"/>
        <v>77.58814000000001</v>
      </c>
    </row>
    <row r="13" spans="1:20" ht="20.100000000000001" customHeight="1" x14ac:dyDescent="0.3">
      <c r="A13" s="10">
        <v>6</v>
      </c>
      <c r="B13" s="88" t="s">
        <v>13</v>
      </c>
      <c r="C13" s="88"/>
      <c r="D13" s="88"/>
      <c r="E13" s="88"/>
      <c r="F13" s="9">
        <v>16697</v>
      </c>
      <c r="G13" s="9" t="s">
        <v>59</v>
      </c>
      <c r="H13" s="9">
        <f t="shared" si="2"/>
        <v>16697</v>
      </c>
      <c r="I13" s="9">
        <f>[1]Panen!L13*5.052</f>
        <v>914.41199999999992</v>
      </c>
      <c r="J13" s="9">
        <v>0</v>
      </c>
      <c r="K13" s="9">
        <f t="shared" si="3"/>
        <v>914.41199999999992</v>
      </c>
      <c r="L13" s="9">
        <f>[2]Panen!L13*5.45</f>
        <v>3654.2249999999999</v>
      </c>
      <c r="M13" s="9">
        <v>0</v>
      </c>
      <c r="N13" s="9">
        <f t="shared" si="4"/>
        <v>3654.2249999999999</v>
      </c>
      <c r="O13" s="9">
        <f>[3]Panen!L13*5.465</f>
        <v>1993.0854999999999</v>
      </c>
      <c r="P13" s="9">
        <f>[3]Panen!M13*5.465</f>
        <v>0</v>
      </c>
      <c r="Q13" s="9">
        <f t="shared" si="0"/>
        <v>1993.0854999999999</v>
      </c>
      <c r="R13" s="52">
        <f>'L Panen Padi'!R13*5.362</f>
        <v>0</v>
      </c>
      <c r="S13" s="52">
        <f>'L Panen Padi'!S13*5.48</f>
        <v>0</v>
      </c>
      <c r="T13" s="52">
        <f t="shared" si="1"/>
        <v>0</v>
      </c>
    </row>
    <row r="14" spans="1:20" ht="20.100000000000001" customHeight="1" x14ac:dyDescent="0.3">
      <c r="A14" s="10">
        <v>7</v>
      </c>
      <c r="B14" s="88" t="s">
        <v>12</v>
      </c>
      <c r="C14" s="88"/>
      <c r="D14" s="88"/>
      <c r="E14" s="88"/>
      <c r="F14" s="9">
        <v>14302</v>
      </c>
      <c r="G14" s="9" t="s">
        <v>59</v>
      </c>
      <c r="H14" s="9">
        <f t="shared" si="2"/>
        <v>14302</v>
      </c>
      <c r="I14" s="9">
        <f>[1]Panen!L14*5.052</f>
        <v>16282.596</v>
      </c>
      <c r="J14" s="9">
        <v>0</v>
      </c>
      <c r="K14" s="9">
        <f t="shared" si="3"/>
        <v>16282.596</v>
      </c>
      <c r="L14" s="9">
        <f>[2]Panen!L14*5.45</f>
        <v>26083.154999999999</v>
      </c>
      <c r="M14" s="9">
        <f>[2]Panen!M14*5.45</f>
        <v>10180.6</v>
      </c>
      <c r="N14" s="9">
        <f t="shared" si="4"/>
        <v>36263.754999999997</v>
      </c>
      <c r="O14" s="9">
        <f>[3]Panen!L14*5.465</f>
        <v>23202.204000000002</v>
      </c>
      <c r="P14" s="9">
        <f>[3]Panen!M14*5.465</f>
        <v>4852.92</v>
      </c>
      <c r="Q14" s="9">
        <f t="shared" si="0"/>
        <v>28055.124000000003</v>
      </c>
      <c r="R14" s="52">
        <f>'L Panen Padi'!R14*5.362</f>
        <v>18228.655200000001</v>
      </c>
      <c r="S14" s="52">
        <f>'L Panen Padi'!S14*5.48</f>
        <v>0</v>
      </c>
      <c r="T14" s="52">
        <f t="shared" si="1"/>
        <v>18228.655200000001</v>
      </c>
    </row>
    <row r="15" spans="1:20" ht="20.100000000000001" customHeight="1" x14ac:dyDescent="0.3">
      <c r="A15" s="10">
        <v>8</v>
      </c>
      <c r="B15" s="88" t="s">
        <v>11</v>
      </c>
      <c r="C15" s="88"/>
      <c r="D15" s="88"/>
      <c r="E15" s="88"/>
      <c r="F15" s="9">
        <v>17278</v>
      </c>
      <c r="G15" s="9" t="s">
        <v>59</v>
      </c>
      <c r="H15" s="9">
        <f t="shared" si="2"/>
        <v>17278</v>
      </c>
      <c r="I15" s="9">
        <f>[1]Panen!L15*5.052</f>
        <v>17687.052</v>
      </c>
      <c r="J15" s="9">
        <v>0</v>
      </c>
      <c r="K15" s="9">
        <f t="shared" si="3"/>
        <v>17687.052</v>
      </c>
      <c r="L15" s="9">
        <f>[2]Panen!L15*5.45</f>
        <v>20956.34</v>
      </c>
      <c r="M15" s="9">
        <v>0</v>
      </c>
      <c r="N15" s="9">
        <f t="shared" si="4"/>
        <v>20956.34</v>
      </c>
      <c r="O15" s="9">
        <f>[3]Panen!L15*5.465</f>
        <v>24847.715499999998</v>
      </c>
      <c r="P15" s="9">
        <f>[3]Panen!M15*5.465</f>
        <v>0</v>
      </c>
      <c r="Q15" s="9">
        <f t="shared" si="0"/>
        <v>24847.715499999998</v>
      </c>
      <c r="R15" s="52">
        <f>'L Panen Padi'!R15*5.362</f>
        <v>36188.352480000001</v>
      </c>
      <c r="S15" s="52">
        <f>'L Panen Padi'!S15*5.48</f>
        <v>0</v>
      </c>
      <c r="T15" s="52">
        <f t="shared" si="1"/>
        <v>36188.352480000001</v>
      </c>
    </row>
    <row r="16" spans="1:20" ht="20.100000000000001" customHeight="1" x14ac:dyDescent="0.3">
      <c r="A16" s="10">
        <v>9</v>
      </c>
      <c r="B16" s="88" t="s">
        <v>10</v>
      </c>
      <c r="C16" s="88"/>
      <c r="D16" s="88"/>
      <c r="E16" s="88"/>
      <c r="F16" s="9">
        <v>55708</v>
      </c>
      <c r="G16" s="9" t="s">
        <v>59</v>
      </c>
      <c r="H16" s="9">
        <f t="shared" si="2"/>
        <v>55708</v>
      </c>
      <c r="I16" s="9">
        <f>[1]Panen!L16*5.052</f>
        <v>43320.899999999994</v>
      </c>
      <c r="J16" s="9">
        <v>0</v>
      </c>
      <c r="K16" s="9">
        <f t="shared" si="3"/>
        <v>43320.899999999994</v>
      </c>
      <c r="L16" s="9">
        <f>[2]Panen!L16*5.45</f>
        <v>13375.39</v>
      </c>
      <c r="M16" s="9">
        <v>0</v>
      </c>
      <c r="N16" s="9">
        <f t="shared" si="4"/>
        <v>13375.39</v>
      </c>
      <c r="O16" s="9">
        <f>[3]Panen!L16*5.465</f>
        <v>27831.605499999998</v>
      </c>
      <c r="P16" s="9">
        <f>[3]Panen!M16*5.465</f>
        <v>0</v>
      </c>
      <c r="Q16" s="9">
        <f t="shared" si="0"/>
        <v>27831.605499999998</v>
      </c>
      <c r="R16" s="52">
        <f>'L Panen Padi'!R16*5.362</f>
        <v>14664.64104</v>
      </c>
      <c r="S16" s="52">
        <f>'L Panen Padi'!S16*5.48</f>
        <v>0</v>
      </c>
      <c r="T16" s="52">
        <f t="shared" si="1"/>
        <v>14664.64104</v>
      </c>
    </row>
    <row r="17" spans="1:20" ht="20.100000000000001" customHeight="1" x14ac:dyDescent="0.3">
      <c r="A17" s="10">
        <v>10</v>
      </c>
      <c r="B17" s="88" t="s">
        <v>9</v>
      </c>
      <c r="C17" s="88"/>
      <c r="D17" s="88"/>
      <c r="E17" s="88"/>
      <c r="F17" s="9">
        <v>1627</v>
      </c>
      <c r="G17" s="9">
        <v>2236</v>
      </c>
      <c r="H17" s="9">
        <f t="shared" si="2"/>
        <v>3863</v>
      </c>
      <c r="I17" s="9">
        <f>[1]Panen!L17*5.052</f>
        <v>1182.1679999999999</v>
      </c>
      <c r="J17" s="9">
        <f>[1]Panen!M17*2.622</f>
        <v>875.74799999999993</v>
      </c>
      <c r="K17" s="9">
        <f t="shared" si="3"/>
        <v>2057.9159999999997</v>
      </c>
      <c r="L17" s="9">
        <f>[2]Panen!L17*5.45</f>
        <v>7739.5450000000001</v>
      </c>
      <c r="M17" s="9">
        <v>0</v>
      </c>
      <c r="N17" s="9">
        <f t="shared" si="4"/>
        <v>7739.5450000000001</v>
      </c>
      <c r="O17" s="9">
        <f>[3]Panen!L17*5.465</f>
        <v>7587.0594999999994</v>
      </c>
      <c r="P17" s="9">
        <f>[3]Panen!M17*5.465</f>
        <v>0</v>
      </c>
      <c r="Q17" s="9">
        <f t="shared" si="0"/>
        <v>7587.0594999999994</v>
      </c>
      <c r="R17" s="52">
        <f>'L Panen Padi'!R17*5.362</f>
        <v>7371.1414000000004</v>
      </c>
      <c r="S17" s="52">
        <f>'L Panen Padi'!S17*5.48</f>
        <v>0</v>
      </c>
      <c r="T17" s="52">
        <f t="shared" si="1"/>
        <v>7371.1414000000004</v>
      </c>
    </row>
    <row r="18" spans="1:20" ht="20.100000000000001" customHeight="1" x14ac:dyDescent="0.3">
      <c r="A18" s="10">
        <v>11</v>
      </c>
      <c r="B18" s="88" t="s">
        <v>8</v>
      </c>
      <c r="C18" s="88"/>
      <c r="D18" s="88"/>
      <c r="E18" s="88"/>
      <c r="F18" s="9">
        <v>139880</v>
      </c>
      <c r="G18" s="9" t="s">
        <v>59</v>
      </c>
      <c r="H18" s="9">
        <f t="shared" si="2"/>
        <v>139880</v>
      </c>
      <c r="I18" s="9">
        <f>[1]Panen!L18*5.052</f>
        <v>122879.79599999999</v>
      </c>
      <c r="J18" s="9">
        <v>0</v>
      </c>
      <c r="K18" s="9">
        <f t="shared" si="3"/>
        <v>122879.79599999999</v>
      </c>
      <c r="L18" s="9">
        <f>[2]Panen!L18*5.45</f>
        <v>120247.71</v>
      </c>
      <c r="M18" s="9">
        <v>0</v>
      </c>
      <c r="N18" s="9">
        <f t="shared" si="4"/>
        <v>120247.71</v>
      </c>
      <c r="O18" s="9">
        <f>[3]Panen!L18*5.465</f>
        <v>92256.304499999998</v>
      </c>
      <c r="P18" s="9">
        <f>[3]Panen!M18*5.465</f>
        <v>0</v>
      </c>
      <c r="Q18" s="9">
        <f t="shared" si="0"/>
        <v>92256.304499999998</v>
      </c>
      <c r="R18" s="52">
        <f>'L Panen Padi'!R18*5.362</f>
        <v>67436.74798</v>
      </c>
      <c r="S18" s="52">
        <f>'L Panen Padi'!S18*5.48</f>
        <v>0</v>
      </c>
      <c r="T18" s="52">
        <f t="shared" si="1"/>
        <v>67436.74798</v>
      </c>
    </row>
    <row r="19" spans="1:20" ht="20.100000000000001" customHeight="1" x14ac:dyDescent="0.3">
      <c r="A19" s="10">
        <v>12</v>
      </c>
      <c r="B19" s="88" t="s">
        <v>7</v>
      </c>
      <c r="C19" s="88"/>
      <c r="D19" s="88"/>
      <c r="E19" s="88"/>
      <c r="F19" s="9">
        <v>21708</v>
      </c>
      <c r="G19" s="9" t="s">
        <v>59</v>
      </c>
      <c r="H19" s="9">
        <f t="shared" si="2"/>
        <v>21708</v>
      </c>
      <c r="I19" s="9">
        <f>[1]Panen!L19*5.052</f>
        <v>19611.863999999998</v>
      </c>
      <c r="J19" s="9">
        <v>0</v>
      </c>
      <c r="K19" s="9">
        <f t="shared" si="3"/>
        <v>19611.863999999998</v>
      </c>
      <c r="L19" s="9">
        <f>[2]Panen!L19*5.45</f>
        <v>31266.65</v>
      </c>
      <c r="M19" s="9">
        <v>0</v>
      </c>
      <c r="N19" s="9">
        <f t="shared" si="4"/>
        <v>31266.65</v>
      </c>
      <c r="O19" s="9">
        <f>[3]Panen!L19*5.465</f>
        <v>22516.3465</v>
      </c>
      <c r="P19" s="9">
        <f>[3]Panen!M19*5.465</f>
        <v>0</v>
      </c>
      <c r="Q19" s="9">
        <f t="shared" si="0"/>
        <v>22516.3465</v>
      </c>
      <c r="R19" s="52">
        <f>'L Panen Padi'!R19*5.362</f>
        <v>14074.981899999999</v>
      </c>
      <c r="S19" s="52">
        <f>'L Panen Padi'!S19*5.48</f>
        <v>0</v>
      </c>
      <c r="T19" s="52">
        <f t="shared" si="1"/>
        <v>14074.981899999999</v>
      </c>
    </row>
    <row r="20" spans="1:20" ht="20.100000000000001" customHeight="1" x14ac:dyDescent="0.3">
      <c r="A20" s="10">
        <v>13</v>
      </c>
      <c r="B20" s="88" t="s">
        <v>6</v>
      </c>
      <c r="C20" s="88"/>
      <c r="D20" s="88"/>
      <c r="E20" s="88"/>
      <c r="F20" s="9">
        <v>21062</v>
      </c>
      <c r="G20" s="9" t="s">
        <v>59</v>
      </c>
      <c r="H20" s="9">
        <f t="shared" si="2"/>
        <v>21062</v>
      </c>
      <c r="I20" s="9">
        <f>[1]Panen!L20*5.052</f>
        <v>21551.831999999999</v>
      </c>
      <c r="J20" s="9">
        <v>0</v>
      </c>
      <c r="K20" s="9">
        <f t="shared" si="3"/>
        <v>21551.831999999999</v>
      </c>
      <c r="L20" s="9">
        <f>[2]Panen!L20*5.45</f>
        <v>24663.43</v>
      </c>
      <c r="M20" s="9">
        <v>0</v>
      </c>
      <c r="N20" s="9">
        <f t="shared" si="4"/>
        <v>24663.43</v>
      </c>
      <c r="O20" s="9">
        <f>[3]Panen!L20*5.465</f>
        <v>29175.995499999997</v>
      </c>
      <c r="P20" s="9">
        <f>[3]Panen!M20*5.465</f>
        <v>0</v>
      </c>
      <c r="Q20" s="9">
        <f t="shared" si="0"/>
        <v>29175.995499999997</v>
      </c>
      <c r="R20" s="52">
        <f>'L Panen Padi'!R20*5.362</f>
        <v>23297.943620000002</v>
      </c>
      <c r="S20" s="52">
        <f>'L Panen Padi'!S20*5.48</f>
        <v>0</v>
      </c>
      <c r="T20" s="52">
        <f t="shared" si="1"/>
        <v>23297.943620000002</v>
      </c>
    </row>
    <row r="21" spans="1:20" ht="20.100000000000001" customHeight="1" x14ac:dyDescent="0.3">
      <c r="A21" s="10">
        <v>14</v>
      </c>
      <c r="B21" s="88" t="s">
        <v>5</v>
      </c>
      <c r="C21" s="88"/>
      <c r="D21" s="88"/>
      <c r="E21" s="88"/>
      <c r="F21" s="9">
        <v>51000</v>
      </c>
      <c r="G21" s="9" t="s">
        <v>59</v>
      </c>
      <c r="H21" s="9">
        <f t="shared" si="2"/>
        <v>51000</v>
      </c>
      <c r="I21" s="9">
        <f>[1]Panen!L21*5.052</f>
        <v>37556.567999999999</v>
      </c>
      <c r="J21" s="9">
        <v>0</v>
      </c>
      <c r="K21" s="9">
        <f t="shared" si="3"/>
        <v>37556.567999999999</v>
      </c>
      <c r="L21" s="9">
        <f>[2]Panen!L21*5.45</f>
        <v>36145.49</v>
      </c>
      <c r="M21" s="9">
        <v>0</v>
      </c>
      <c r="N21" s="9">
        <f t="shared" si="4"/>
        <v>36145.49</v>
      </c>
      <c r="O21" s="9">
        <f>[3]Panen!L21*5.465</f>
        <v>29149.763499999997</v>
      </c>
      <c r="P21" s="9">
        <f>[3]Panen!M21*5.465</f>
        <v>0</v>
      </c>
      <c r="Q21" s="9">
        <f t="shared" si="0"/>
        <v>29149.763499999997</v>
      </c>
      <c r="R21" s="52">
        <f>'L Panen Padi'!R21*5.362</f>
        <v>24658.336640000001</v>
      </c>
      <c r="S21" s="52">
        <f>'L Panen Padi'!S21*5.48</f>
        <v>0</v>
      </c>
      <c r="T21" s="52">
        <f t="shared" si="1"/>
        <v>24658.336640000001</v>
      </c>
    </row>
    <row r="22" spans="1:20" ht="20.100000000000001" customHeight="1" x14ac:dyDescent="0.3">
      <c r="A22" s="10">
        <v>15</v>
      </c>
      <c r="B22" s="88" t="s">
        <v>4</v>
      </c>
      <c r="C22" s="88"/>
      <c r="D22" s="88"/>
      <c r="E22" s="88"/>
      <c r="F22" s="9">
        <v>45488</v>
      </c>
      <c r="G22" s="9" t="s">
        <v>59</v>
      </c>
      <c r="H22" s="9">
        <f t="shared" si="2"/>
        <v>45488</v>
      </c>
      <c r="I22" s="9">
        <f>[1]Panen!L22*5.052</f>
        <v>46614.803999999996</v>
      </c>
      <c r="J22" s="9">
        <v>0</v>
      </c>
      <c r="K22" s="9">
        <f t="shared" si="3"/>
        <v>46614.803999999996</v>
      </c>
      <c r="L22" s="9">
        <f>[2]Panen!L22*5.45</f>
        <v>49295.25</v>
      </c>
      <c r="M22" s="9">
        <v>0</v>
      </c>
      <c r="N22" s="9">
        <f t="shared" si="4"/>
        <v>49295.25</v>
      </c>
      <c r="O22" s="9">
        <f>[3]Panen!L22*5.465</f>
        <v>48597.512499999997</v>
      </c>
      <c r="P22" s="9">
        <f>[3]Panen!M22*5.465</f>
        <v>0</v>
      </c>
      <c r="Q22" s="9">
        <f t="shared" si="0"/>
        <v>48597.512499999997</v>
      </c>
      <c r="R22" s="52">
        <f>'L Panen Padi'!R22*5.362</f>
        <v>49420.159879999999</v>
      </c>
      <c r="S22" s="52">
        <f>'L Panen Padi'!S22*5.48</f>
        <v>0</v>
      </c>
      <c r="T22" s="52">
        <f t="shared" si="1"/>
        <v>49420.159879999999</v>
      </c>
    </row>
    <row r="23" spans="1:20" ht="20.100000000000001" customHeight="1" x14ac:dyDescent="0.3">
      <c r="A23" s="10">
        <v>16</v>
      </c>
      <c r="B23" s="88" t="s">
        <v>3</v>
      </c>
      <c r="C23" s="88"/>
      <c r="D23" s="88"/>
      <c r="E23" s="88"/>
      <c r="F23" s="9">
        <v>48242</v>
      </c>
      <c r="G23" s="9" t="s">
        <v>59</v>
      </c>
      <c r="H23" s="9">
        <f t="shared" si="2"/>
        <v>48242</v>
      </c>
      <c r="I23" s="9">
        <f>[1]Panen!L23*5.052</f>
        <v>54642.431999999993</v>
      </c>
      <c r="J23" s="9">
        <v>0</v>
      </c>
      <c r="K23" s="9">
        <f t="shared" si="3"/>
        <v>54642.431999999993</v>
      </c>
      <c r="L23" s="9">
        <f>[2]Panen!L23*5.45</f>
        <v>44967.950000000004</v>
      </c>
      <c r="M23" s="9">
        <v>0</v>
      </c>
      <c r="N23" s="9">
        <f t="shared" si="4"/>
        <v>44967.950000000004</v>
      </c>
      <c r="O23" s="9">
        <f>[3]Panen!L23*5.465</f>
        <v>48616.093499999995</v>
      </c>
      <c r="P23" s="9">
        <f>[3]Panen!M23*5.465</f>
        <v>0</v>
      </c>
      <c r="Q23" s="9">
        <f t="shared" si="0"/>
        <v>48616.093499999995</v>
      </c>
      <c r="R23" s="52">
        <f>'L Panen Padi'!R23*5.362</f>
        <v>43365.496720000003</v>
      </c>
      <c r="S23" s="52">
        <f>'L Panen Padi'!S23*5.48</f>
        <v>0</v>
      </c>
      <c r="T23" s="52">
        <f t="shared" si="1"/>
        <v>43365.496720000003</v>
      </c>
    </row>
    <row r="24" spans="1:20" ht="20.100000000000001" customHeight="1" x14ac:dyDescent="0.3">
      <c r="A24" s="10">
        <v>17</v>
      </c>
      <c r="B24" s="88" t="s">
        <v>2</v>
      </c>
      <c r="C24" s="88"/>
      <c r="D24" s="88"/>
      <c r="E24" s="88"/>
      <c r="F24" s="9">
        <v>16050</v>
      </c>
      <c r="G24" s="9" t="s">
        <v>59</v>
      </c>
      <c r="H24" s="9">
        <f t="shared" si="2"/>
        <v>16050</v>
      </c>
      <c r="I24" s="9">
        <f>[1]Panen!L24*5.052</f>
        <v>10937.58</v>
      </c>
      <c r="J24" s="9">
        <v>0</v>
      </c>
      <c r="K24" s="9">
        <f t="shared" si="3"/>
        <v>10937.58</v>
      </c>
      <c r="L24" s="9">
        <f>[2]Panen!L24*5.45</f>
        <v>13774.875</v>
      </c>
      <c r="M24" s="9">
        <f>[2]Panen!M24*5.45</f>
        <v>4076.6</v>
      </c>
      <c r="N24" s="9">
        <f t="shared" si="4"/>
        <v>17851.474999999999</v>
      </c>
      <c r="O24" s="9">
        <f>[3]Panen!L24*5.465</f>
        <v>559.06949999999995</v>
      </c>
      <c r="P24" s="9">
        <f>[3]Panen!M24*5.465</f>
        <v>0</v>
      </c>
      <c r="Q24" s="9">
        <f t="shared" si="0"/>
        <v>559.06949999999995</v>
      </c>
      <c r="R24" s="52">
        <f>'L Panen Padi'!R24*5.362</f>
        <v>465.52883999999995</v>
      </c>
      <c r="S24" s="52">
        <f>'L Panen Padi'!S24*5.48</f>
        <v>0</v>
      </c>
      <c r="T24" s="52">
        <f t="shared" si="1"/>
        <v>465.52883999999995</v>
      </c>
    </row>
    <row r="25" spans="1:20" ht="20.100000000000001" customHeight="1" x14ac:dyDescent="0.3">
      <c r="A25" s="10">
        <v>18</v>
      </c>
      <c r="B25" s="88" t="s">
        <v>1</v>
      </c>
      <c r="C25" s="88"/>
      <c r="D25" s="88"/>
      <c r="E25" s="88"/>
      <c r="F25" s="9">
        <v>81827</v>
      </c>
      <c r="G25" s="9">
        <v>11765</v>
      </c>
      <c r="H25" s="9">
        <f t="shared" si="2"/>
        <v>93592</v>
      </c>
      <c r="I25" s="9">
        <f>[1]Panen!L25*5.052</f>
        <v>86328.575999999986</v>
      </c>
      <c r="J25" s="9">
        <f>[1]Panen!M25*2.622</f>
        <v>8652.6</v>
      </c>
      <c r="K25" s="9">
        <f t="shared" si="3"/>
        <v>94981.175999999992</v>
      </c>
      <c r="L25" s="9">
        <f>[2]Panen!L25*5.45</f>
        <v>117508.54000000001</v>
      </c>
      <c r="M25" s="9">
        <f>[2]Panen!M25*5.45</f>
        <v>10791</v>
      </c>
      <c r="N25" s="9">
        <f t="shared" si="4"/>
        <v>128299.54000000001</v>
      </c>
      <c r="O25" s="9">
        <f>[3]Panen!L25*5.465</f>
        <v>105352.08399999999</v>
      </c>
      <c r="P25" s="9">
        <f>[3]Panen!M25*5.465</f>
        <v>858.005</v>
      </c>
      <c r="Q25" s="9">
        <f t="shared" si="0"/>
        <v>106210.08899999999</v>
      </c>
      <c r="R25" s="52">
        <f>'L Panen Padi'!R25*5.362</f>
        <v>95648.803740000003</v>
      </c>
      <c r="S25" s="52">
        <f>'L Panen Padi'!S25*5.48</f>
        <v>0</v>
      </c>
      <c r="T25" s="52">
        <f t="shared" si="1"/>
        <v>95648.803740000003</v>
      </c>
    </row>
    <row r="26" spans="1:20" s="34" customFormat="1" ht="15" x14ac:dyDescent="0.25">
      <c r="A26" s="89" t="s">
        <v>0</v>
      </c>
      <c r="B26" s="89"/>
      <c r="C26" s="89"/>
      <c r="D26" s="89"/>
      <c r="E26" s="89"/>
      <c r="F26" s="9">
        <f>SUM(F8:F25)</f>
        <v>820839</v>
      </c>
      <c r="G26" s="9">
        <f>SUM(G8:G25)</f>
        <v>14001</v>
      </c>
      <c r="H26" s="9">
        <f>SUM(H8:H25)</f>
        <v>834840</v>
      </c>
      <c r="I26" s="9">
        <f>SUM(I8:I25)</f>
        <v>741421.41599999997</v>
      </c>
      <c r="J26" s="9">
        <f>SUM(J8:J25)</f>
        <v>9567.6779999999999</v>
      </c>
      <c r="K26" s="9">
        <f t="shared" ref="K26" si="5">SUM(K8:K25)</f>
        <v>750989.09400000004</v>
      </c>
      <c r="L26" s="9">
        <f>SUM(L8:L25)</f>
        <v>838683.60499999998</v>
      </c>
      <c r="M26" s="9">
        <f>SUM(M8:M25)</f>
        <v>25135.4</v>
      </c>
      <c r="N26" s="9">
        <f t="shared" si="4"/>
        <v>863819.005</v>
      </c>
      <c r="O26" s="9">
        <f>SUM(O8:O25)</f>
        <v>747020.14049999986</v>
      </c>
      <c r="P26" s="9">
        <f>SUM(P8:P25)</f>
        <v>16378.605</v>
      </c>
      <c r="Q26" s="9">
        <f t="shared" si="0"/>
        <v>763398.74549999984</v>
      </c>
      <c r="R26" s="52">
        <f>SUM(R8:R25)</f>
        <v>672414.85388000018</v>
      </c>
      <c r="S26" s="52">
        <f>SUM(S8:S25)</f>
        <v>101.878</v>
      </c>
      <c r="T26" s="52">
        <f>SUM(T8:T25)</f>
        <v>672516.73188000009</v>
      </c>
    </row>
    <row r="27" spans="1:20" ht="15" x14ac:dyDescent="0.3">
      <c r="A27" s="14" t="s">
        <v>86</v>
      </c>
      <c r="B27" s="7"/>
      <c r="C27" s="7"/>
      <c r="D27" s="7"/>
      <c r="E27" s="7"/>
      <c r="F27" s="11"/>
      <c r="G27" s="11"/>
      <c r="H27" s="11"/>
      <c r="I27" s="11"/>
      <c r="J27" s="11"/>
      <c r="K27" s="11"/>
      <c r="L27" s="34"/>
      <c r="M27" s="34"/>
      <c r="N27" s="34"/>
      <c r="O27" s="34"/>
      <c r="P27" s="34"/>
      <c r="Q27" s="34"/>
      <c r="R27" s="34"/>
      <c r="S27" s="34"/>
      <c r="T27" s="34"/>
    </row>
  </sheetData>
  <mergeCells count="31">
    <mergeCell ref="A3:T3"/>
    <mergeCell ref="A2:T2"/>
    <mergeCell ref="A4:N4"/>
    <mergeCell ref="A5:A7"/>
    <mergeCell ref="B5:E7"/>
    <mergeCell ref="F6:H6"/>
    <mergeCell ref="I6:K6"/>
    <mergeCell ref="L6:N6"/>
    <mergeCell ref="O6:Q6"/>
    <mergeCell ref="R6:T6"/>
    <mergeCell ref="B14:E14"/>
    <mergeCell ref="B15:E15"/>
    <mergeCell ref="B16:E16"/>
    <mergeCell ref="B17:E17"/>
    <mergeCell ref="F5:T5"/>
    <mergeCell ref="A1:T1"/>
    <mergeCell ref="B25:E25"/>
    <mergeCell ref="A26:E26"/>
    <mergeCell ref="B19:E19"/>
    <mergeCell ref="B20:E20"/>
    <mergeCell ref="B21:E21"/>
    <mergeCell ref="B22:E22"/>
    <mergeCell ref="B23:E23"/>
    <mergeCell ref="B24:E24"/>
    <mergeCell ref="B18:E18"/>
    <mergeCell ref="B8:E8"/>
    <mergeCell ref="B9:E9"/>
    <mergeCell ref="B10:E10"/>
    <mergeCell ref="B11:E11"/>
    <mergeCell ref="B12:E12"/>
    <mergeCell ref="B13:E13"/>
  </mergeCells>
  <printOptions horizontalCentered="1" verticalCentered="1"/>
  <pageMargins left="0.6" right="0.25" top="0.75" bottom="0.75" header="0.3" footer="0.3"/>
  <pageSetup paperSize="9" scale="85" orientation="landscape" horizontalDpi="4294967293" r:id="rId1"/>
  <headerFooter>
    <oddFooter>&amp;R&amp;"Arial,Regular"&amp;12VI - 10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J420"/>
  <sheetViews>
    <sheetView view="pageBreakPreview" zoomScale="59" zoomScaleSheetLayoutView="59" workbookViewId="0">
      <selection sqref="A1:AI27"/>
    </sheetView>
  </sheetViews>
  <sheetFormatPr defaultColWidth="9.21875" defaultRowHeight="14.4" x14ac:dyDescent="0.3"/>
  <cols>
    <col min="1" max="1" width="4.5546875" style="17" customWidth="1"/>
    <col min="2" max="2" width="9.21875" style="17" customWidth="1"/>
    <col min="3" max="3" width="1.44140625" style="17" customWidth="1"/>
    <col min="4" max="4" width="5.77734375" style="17" customWidth="1"/>
    <col min="5" max="5" width="6.77734375" style="17" customWidth="1"/>
    <col min="6" max="9" width="9.44140625" style="17" hidden="1" customWidth="1"/>
    <col min="10" max="10" width="10.5546875" style="17" hidden="1" customWidth="1"/>
    <col min="11" max="11" width="11.21875" style="17" hidden="1" customWidth="1"/>
    <col min="12" max="14" width="9.44140625" style="17" hidden="1" customWidth="1"/>
    <col min="15" max="17" width="10.77734375" style="17" hidden="1" customWidth="1"/>
    <col min="18" max="22" width="9.44140625" style="17" customWidth="1"/>
    <col min="23" max="23" width="10.77734375" style="17" customWidth="1"/>
    <col min="24" max="28" width="9.44140625" style="17" customWidth="1"/>
    <col min="29" max="29" width="10.77734375" style="17" customWidth="1"/>
    <col min="30" max="34" width="9.44140625" style="17" customWidth="1"/>
    <col min="35" max="35" width="10.77734375" style="17" customWidth="1"/>
    <col min="36" max="36" width="9.21875" style="70"/>
    <col min="37" max="16384" width="9.21875" style="17"/>
  </cols>
  <sheetData>
    <row r="1" spans="1:36" customFormat="1" ht="15.6" x14ac:dyDescent="0.3">
      <c r="A1" s="79" t="s">
        <v>95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  <c r="AA1" s="79"/>
      <c r="AB1" s="79"/>
      <c r="AC1" s="79"/>
      <c r="AD1" s="79"/>
      <c r="AE1" s="79"/>
      <c r="AF1" s="79"/>
      <c r="AG1" s="79"/>
      <c r="AH1" s="79"/>
      <c r="AI1" s="79"/>
    </row>
    <row r="2" spans="1:36" ht="15.6" x14ac:dyDescent="0.3">
      <c r="A2" s="95" t="s">
        <v>31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  <c r="Z2" s="95"/>
      <c r="AA2" s="95"/>
      <c r="AB2" s="95"/>
      <c r="AC2" s="95"/>
      <c r="AD2" s="95"/>
      <c r="AE2" s="95"/>
      <c r="AF2" s="95"/>
      <c r="AG2" s="95"/>
      <c r="AH2" s="95"/>
      <c r="AI2" s="95"/>
      <c r="AJ2" s="17"/>
    </row>
    <row r="3" spans="1:36" ht="15.6" x14ac:dyDescent="0.3">
      <c r="A3" s="79" t="s">
        <v>88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79"/>
      <c r="AD3" s="79"/>
      <c r="AE3" s="79"/>
      <c r="AF3" s="79"/>
      <c r="AG3" s="79"/>
      <c r="AH3" s="79"/>
      <c r="AI3" s="79"/>
      <c r="AJ3" s="17"/>
    </row>
    <row r="4" spans="1:36" x14ac:dyDescent="0.3">
      <c r="A4" s="96"/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96"/>
      <c r="V4" s="96"/>
      <c r="W4" s="96"/>
      <c r="X4" s="96"/>
      <c r="Y4" s="96"/>
      <c r="Z4" s="96"/>
      <c r="AA4" s="96"/>
      <c r="AB4" s="96"/>
      <c r="AC4" s="96"/>
      <c r="AD4" s="96"/>
      <c r="AE4" s="96"/>
      <c r="AF4" s="96"/>
      <c r="AG4" s="96"/>
      <c r="AH4" s="96"/>
      <c r="AI4" s="96"/>
      <c r="AJ4" s="17"/>
    </row>
    <row r="5" spans="1:36" ht="18" customHeight="1" x14ac:dyDescent="0.3">
      <c r="A5" s="98" t="s">
        <v>20</v>
      </c>
      <c r="B5" s="98" t="s">
        <v>61</v>
      </c>
      <c r="C5" s="98"/>
      <c r="D5" s="98"/>
      <c r="E5" s="98"/>
      <c r="F5" s="98" t="s">
        <v>19</v>
      </c>
      <c r="G5" s="98"/>
      <c r="H5" s="98"/>
      <c r="I5" s="98"/>
      <c r="J5" s="98"/>
      <c r="K5" s="98"/>
      <c r="L5" s="98"/>
      <c r="M5" s="98"/>
      <c r="N5" s="98"/>
      <c r="O5" s="98"/>
      <c r="P5" s="98"/>
      <c r="Q5" s="98"/>
      <c r="R5" s="98"/>
      <c r="S5" s="98"/>
      <c r="T5" s="98"/>
      <c r="U5" s="98"/>
      <c r="V5" s="98"/>
      <c r="W5" s="98"/>
      <c r="X5" s="98"/>
      <c r="Y5" s="98"/>
      <c r="Z5" s="98"/>
      <c r="AA5" s="98"/>
      <c r="AB5" s="98"/>
      <c r="AC5" s="98"/>
      <c r="AD5" s="98"/>
      <c r="AE5" s="98"/>
      <c r="AF5" s="98"/>
      <c r="AG5" s="98"/>
      <c r="AH5" s="98"/>
      <c r="AI5" s="98"/>
      <c r="AJ5" s="17"/>
    </row>
    <row r="6" spans="1:36" ht="18" customHeight="1" x14ac:dyDescent="0.3">
      <c r="A6" s="98"/>
      <c r="B6" s="98"/>
      <c r="C6" s="98"/>
      <c r="D6" s="98"/>
      <c r="E6" s="98"/>
      <c r="F6" s="98">
        <v>2018</v>
      </c>
      <c r="G6" s="98"/>
      <c r="H6" s="98"/>
      <c r="I6" s="98"/>
      <c r="J6" s="98"/>
      <c r="K6" s="98"/>
      <c r="L6" s="98">
        <v>2019</v>
      </c>
      <c r="M6" s="98"/>
      <c r="N6" s="98"/>
      <c r="O6" s="98"/>
      <c r="P6" s="98"/>
      <c r="Q6" s="98"/>
      <c r="R6" s="98">
        <v>2020</v>
      </c>
      <c r="S6" s="98"/>
      <c r="T6" s="98"/>
      <c r="U6" s="98"/>
      <c r="V6" s="98"/>
      <c r="W6" s="98"/>
      <c r="X6" s="98">
        <v>2021</v>
      </c>
      <c r="Y6" s="98"/>
      <c r="Z6" s="98"/>
      <c r="AA6" s="98"/>
      <c r="AB6" s="98"/>
      <c r="AC6" s="98"/>
      <c r="AD6" s="98">
        <v>2022</v>
      </c>
      <c r="AE6" s="98"/>
      <c r="AF6" s="98"/>
      <c r="AG6" s="98"/>
      <c r="AH6" s="98"/>
      <c r="AI6" s="98"/>
      <c r="AJ6" s="17"/>
    </row>
    <row r="7" spans="1:36" ht="66" customHeight="1" x14ac:dyDescent="0.3">
      <c r="A7" s="98"/>
      <c r="B7" s="98"/>
      <c r="C7" s="98"/>
      <c r="D7" s="98"/>
      <c r="E7" s="98"/>
      <c r="F7" s="18" t="s">
        <v>79</v>
      </c>
      <c r="G7" s="18" t="s">
        <v>21</v>
      </c>
      <c r="H7" s="18" t="s">
        <v>80</v>
      </c>
      <c r="I7" s="18" t="s">
        <v>81</v>
      </c>
      <c r="J7" s="18" t="s">
        <v>83</v>
      </c>
      <c r="K7" s="18" t="s">
        <v>0</v>
      </c>
      <c r="L7" s="18" t="s">
        <v>79</v>
      </c>
      <c r="M7" s="18" t="s">
        <v>21</v>
      </c>
      <c r="N7" s="18" t="s">
        <v>80</v>
      </c>
      <c r="O7" s="18" t="s">
        <v>81</v>
      </c>
      <c r="P7" s="18" t="s">
        <v>83</v>
      </c>
      <c r="Q7" s="18" t="s">
        <v>0</v>
      </c>
      <c r="R7" s="18" t="s">
        <v>79</v>
      </c>
      <c r="S7" s="18" t="s">
        <v>21</v>
      </c>
      <c r="T7" s="18" t="s">
        <v>80</v>
      </c>
      <c r="U7" s="18" t="s">
        <v>81</v>
      </c>
      <c r="V7" s="18" t="s">
        <v>83</v>
      </c>
      <c r="W7" s="18" t="s">
        <v>0</v>
      </c>
      <c r="X7" s="18" t="s">
        <v>79</v>
      </c>
      <c r="Y7" s="18" t="s">
        <v>21</v>
      </c>
      <c r="Z7" s="18" t="s">
        <v>80</v>
      </c>
      <c r="AA7" s="18" t="s">
        <v>81</v>
      </c>
      <c r="AB7" s="18" t="s">
        <v>83</v>
      </c>
      <c r="AC7" s="18" t="s">
        <v>0</v>
      </c>
      <c r="AD7" s="18" t="s">
        <v>79</v>
      </c>
      <c r="AE7" s="18" t="s">
        <v>21</v>
      </c>
      <c r="AF7" s="18" t="s">
        <v>80</v>
      </c>
      <c r="AG7" s="18" t="s">
        <v>81</v>
      </c>
      <c r="AH7" s="18" t="s">
        <v>83</v>
      </c>
      <c r="AI7" s="18" t="s">
        <v>0</v>
      </c>
    </row>
    <row r="8" spans="1:36" ht="25.05" customHeight="1" x14ac:dyDescent="0.3">
      <c r="A8" s="19">
        <v>1</v>
      </c>
      <c r="B8" s="97" t="s">
        <v>18</v>
      </c>
      <c r="C8" s="97"/>
      <c r="D8" s="97"/>
      <c r="E8" s="97"/>
      <c r="F8" s="9">
        <v>10907</v>
      </c>
      <c r="G8" s="9">
        <v>8203</v>
      </c>
      <c r="H8" s="9" t="s">
        <v>59</v>
      </c>
      <c r="I8" s="9" t="s">
        <v>59</v>
      </c>
      <c r="J8" s="9" t="s">
        <v>59</v>
      </c>
      <c r="K8" s="9">
        <f>SUM(F8:J8)</f>
        <v>19110</v>
      </c>
      <c r="L8" s="9">
        <v>5678</v>
      </c>
      <c r="M8" s="9">
        <v>3438</v>
      </c>
      <c r="N8" s="9">
        <v>0</v>
      </c>
      <c r="O8" s="9">
        <v>0</v>
      </c>
      <c r="P8" s="9">
        <v>0</v>
      </c>
      <c r="Q8" s="9">
        <f>SUM(L8:P8)</f>
        <v>9116</v>
      </c>
      <c r="R8" s="9">
        <v>16218</v>
      </c>
      <c r="S8" s="9">
        <v>10455</v>
      </c>
      <c r="T8" s="9">
        <v>0</v>
      </c>
      <c r="U8" s="9">
        <v>0</v>
      </c>
      <c r="V8" s="9">
        <v>0</v>
      </c>
      <c r="W8" s="9">
        <f>SUM(R8:V8)</f>
        <v>26673</v>
      </c>
      <c r="X8" s="9">
        <v>7384.8</v>
      </c>
      <c r="Y8" s="9">
        <v>4885.8999999999996</v>
      </c>
      <c r="Z8" s="9">
        <v>0</v>
      </c>
      <c r="AA8" s="9">
        <v>0</v>
      </c>
      <c r="AB8" s="9">
        <v>0</v>
      </c>
      <c r="AC8" s="9">
        <f>SUM(X8:AB8)</f>
        <v>12270.7</v>
      </c>
      <c r="AD8" s="9">
        <v>15319.44</v>
      </c>
      <c r="AE8" s="9">
        <v>6033.23</v>
      </c>
      <c r="AF8" s="9">
        <v>0</v>
      </c>
      <c r="AG8" s="9">
        <v>0</v>
      </c>
      <c r="AH8" s="9">
        <v>0</v>
      </c>
      <c r="AI8" s="9">
        <f>SUM(AD8:AH8)</f>
        <v>21352.67</v>
      </c>
      <c r="AJ8" s="71"/>
    </row>
    <row r="9" spans="1:36" ht="25.05" customHeight="1" x14ac:dyDescent="0.3">
      <c r="A9" s="19">
        <v>2</v>
      </c>
      <c r="B9" s="97" t="s">
        <v>17</v>
      </c>
      <c r="C9" s="97"/>
      <c r="D9" s="97"/>
      <c r="E9" s="97"/>
      <c r="F9" s="9" t="s">
        <v>59</v>
      </c>
      <c r="G9" s="9">
        <v>22142</v>
      </c>
      <c r="H9" s="9" t="s">
        <v>59</v>
      </c>
      <c r="I9" s="9" t="s">
        <v>59</v>
      </c>
      <c r="J9" s="9">
        <v>15</v>
      </c>
      <c r="K9" s="9">
        <f t="shared" ref="K9:K25" si="0">SUM(F9:J9)</f>
        <v>22157</v>
      </c>
      <c r="L9" s="9">
        <v>0</v>
      </c>
      <c r="M9" s="9">
        <v>6968</v>
      </c>
      <c r="N9" s="9">
        <v>0</v>
      </c>
      <c r="O9" s="9">
        <v>0</v>
      </c>
      <c r="P9" s="9">
        <v>0</v>
      </c>
      <c r="Q9" s="9">
        <f t="shared" ref="Q9:Q25" si="1">SUM(L9:P9)</f>
        <v>6968</v>
      </c>
      <c r="R9" s="9">
        <v>0</v>
      </c>
      <c r="S9" s="9">
        <v>32968.699999999997</v>
      </c>
      <c r="T9" s="9">
        <v>0</v>
      </c>
      <c r="U9" s="9">
        <v>0</v>
      </c>
      <c r="V9" s="9">
        <v>365</v>
      </c>
      <c r="W9" s="9">
        <f t="shared" ref="W9:W25" si="2">SUM(R9:V9)</f>
        <v>33333.699999999997</v>
      </c>
      <c r="X9" s="9">
        <v>0</v>
      </c>
      <c r="Y9" s="9">
        <v>15931</v>
      </c>
      <c r="Z9" s="9">
        <v>0</v>
      </c>
      <c r="AA9" s="9">
        <v>0</v>
      </c>
      <c r="AB9" s="9">
        <v>1459</v>
      </c>
      <c r="AC9" s="9">
        <f t="shared" ref="AC9:AC25" si="3">SUM(X9:AB9)</f>
        <v>17390</v>
      </c>
      <c r="AD9" s="9">
        <v>0</v>
      </c>
      <c r="AE9" s="9">
        <v>25201.82</v>
      </c>
      <c r="AF9" s="9">
        <v>0</v>
      </c>
      <c r="AG9" s="9">
        <v>0</v>
      </c>
      <c r="AH9" s="9">
        <v>0</v>
      </c>
      <c r="AI9" s="9">
        <f t="shared" ref="AI9:AI25" si="4">SUM(AD9:AH9)</f>
        <v>25201.82</v>
      </c>
      <c r="AJ9" s="71"/>
    </row>
    <row r="10" spans="1:36" ht="25.05" customHeight="1" x14ac:dyDescent="0.3">
      <c r="A10" s="19">
        <v>3</v>
      </c>
      <c r="B10" s="97" t="s">
        <v>16</v>
      </c>
      <c r="C10" s="97"/>
      <c r="D10" s="97"/>
      <c r="E10" s="97"/>
      <c r="F10" s="9" t="s">
        <v>59</v>
      </c>
      <c r="G10" s="9">
        <v>3069</v>
      </c>
      <c r="H10" s="9" t="s">
        <v>59</v>
      </c>
      <c r="I10" s="9" t="s">
        <v>59</v>
      </c>
      <c r="J10" s="9" t="s">
        <v>59</v>
      </c>
      <c r="K10" s="9">
        <f t="shared" si="0"/>
        <v>3069</v>
      </c>
      <c r="L10" s="9">
        <v>0</v>
      </c>
      <c r="M10" s="9">
        <v>2318</v>
      </c>
      <c r="N10" s="9">
        <v>0</v>
      </c>
      <c r="O10" s="9">
        <v>0</v>
      </c>
      <c r="P10" s="9">
        <v>0</v>
      </c>
      <c r="Q10" s="9">
        <f t="shared" si="1"/>
        <v>2318</v>
      </c>
      <c r="R10" s="9">
        <v>0</v>
      </c>
      <c r="S10" s="9">
        <v>3246.2</v>
      </c>
      <c r="T10" s="9">
        <v>0</v>
      </c>
      <c r="U10" s="9">
        <v>0</v>
      </c>
      <c r="V10" s="9">
        <v>2</v>
      </c>
      <c r="W10" s="9">
        <f t="shared" si="2"/>
        <v>3248.2</v>
      </c>
      <c r="X10" s="9">
        <v>0</v>
      </c>
      <c r="Y10" s="9">
        <v>661.7</v>
      </c>
      <c r="Z10" s="9">
        <v>0</v>
      </c>
      <c r="AA10" s="9">
        <v>0</v>
      </c>
      <c r="AB10" s="9">
        <v>151</v>
      </c>
      <c r="AC10" s="9">
        <f t="shared" si="3"/>
        <v>812.7</v>
      </c>
      <c r="AD10" s="9">
        <v>0</v>
      </c>
      <c r="AE10" s="9">
        <v>530.59</v>
      </c>
      <c r="AF10" s="9">
        <v>0</v>
      </c>
      <c r="AG10" s="9">
        <v>0</v>
      </c>
      <c r="AH10" s="9">
        <v>132</v>
      </c>
      <c r="AI10" s="9">
        <f t="shared" si="4"/>
        <v>662.59</v>
      </c>
      <c r="AJ10" s="71"/>
    </row>
    <row r="11" spans="1:36" ht="25.05" customHeight="1" x14ac:dyDescent="0.3">
      <c r="A11" s="19">
        <v>4</v>
      </c>
      <c r="B11" s="97" t="s">
        <v>15</v>
      </c>
      <c r="C11" s="97"/>
      <c r="D11" s="97"/>
      <c r="E11" s="97"/>
      <c r="F11" s="9" t="s">
        <v>59</v>
      </c>
      <c r="G11" s="9">
        <v>2553</v>
      </c>
      <c r="H11" s="9">
        <v>13088</v>
      </c>
      <c r="I11" s="9" t="s">
        <v>59</v>
      </c>
      <c r="J11" s="9" t="s">
        <v>59</v>
      </c>
      <c r="K11" s="9">
        <f t="shared" si="0"/>
        <v>15641</v>
      </c>
      <c r="L11" s="9">
        <v>0</v>
      </c>
      <c r="M11" s="9">
        <v>1338</v>
      </c>
      <c r="N11" s="9">
        <v>9769</v>
      </c>
      <c r="O11" s="9">
        <v>0</v>
      </c>
      <c r="P11" s="9">
        <v>0</v>
      </c>
      <c r="Q11" s="9">
        <f t="shared" si="1"/>
        <v>11107</v>
      </c>
      <c r="R11" s="9">
        <v>0</v>
      </c>
      <c r="S11" s="9">
        <v>2981</v>
      </c>
      <c r="T11" s="9">
        <v>15692</v>
      </c>
      <c r="U11" s="9">
        <v>0</v>
      </c>
      <c r="V11" s="9">
        <v>0</v>
      </c>
      <c r="W11" s="9">
        <f t="shared" si="2"/>
        <v>18673</v>
      </c>
      <c r="X11" s="9">
        <v>0</v>
      </c>
      <c r="Y11" s="9">
        <v>2474.5</v>
      </c>
      <c r="Z11" s="9">
        <v>5198.8999999999996</v>
      </c>
      <c r="AA11" s="9">
        <v>0</v>
      </c>
      <c r="AB11" s="9">
        <v>0</v>
      </c>
      <c r="AC11" s="9">
        <f t="shared" si="3"/>
        <v>7673.4</v>
      </c>
      <c r="AD11" s="9">
        <v>0</v>
      </c>
      <c r="AE11" s="9">
        <v>1338.04</v>
      </c>
      <c r="AF11" s="9">
        <v>9233.14</v>
      </c>
      <c r="AG11" s="9">
        <v>0</v>
      </c>
      <c r="AH11" s="9">
        <v>0</v>
      </c>
      <c r="AI11" s="9">
        <f t="shared" si="4"/>
        <v>10571.18</v>
      </c>
      <c r="AJ11" s="71"/>
    </row>
    <row r="12" spans="1:36" ht="25.05" customHeight="1" x14ac:dyDescent="0.3">
      <c r="A12" s="19">
        <v>5</v>
      </c>
      <c r="B12" s="97" t="s">
        <v>14</v>
      </c>
      <c r="C12" s="97"/>
      <c r="D12" s="97"/>
      <c r="E12" s="97"/>
      <c r="F12" s="9" t="s">
        <v>59</v>
      </c>
      <c r="G12" s="9" t="s">
        <v>59</v>
      </c>
      <c r="H12" s="9" t="s">
        <v>59</v>
      </c>
      <c r="I12" s="9" t="s">
        <v>59</v>
      </c>
      <c r="J12" s="9" t="s">
        <v>59</v>
      </c>
      <c r="K12" s="9">
        <f t="shared" si="0"/>
        <v>0</v>
      </c>
      <c r="L12" s="9">
        <v>0</v>
      </c>
      <c r="M12" s="9">
        <v>0</v>
      </c>
      <c r="N12" s="9">
        <v>0</v>
      </c>
      <c r="O12" s="9">
        <v>0</v>
      </c>
      <c r="P12" s="9">
        <v>0</v>
      </c>
      <c r="Q12" s="9">
        <f t="shared" si="1"/>
        <v>0</v>
      </c>
      <c r="R12" s="9">
        <v>0</v>
      </c>
      <c r="S12" s="9">
        <v>0</v>
      </c>
      <c r="T12" s="9">
        <v>0</v>
      </c>
      <c r="U12" s="9">
        <v>0</v>
      </c>
      <c r="V12" s="9">
        <v>0</v>
      </c>
      <c r="W12" s="9">
        <f t="shared" si="2"/>
        <v>0</v>
      </c>
      <c r="X12" s="9">
        <v>0</v>
      </c>
      <c r="Y12" s="9">
        <v>0</v>
      </c>
      <c r="Z12" s="9">
        <v>0</v>
      </c>
      <c r="AA12" s="9">
        <v>0</v>
      </c>
      <c r="AB12" s="9">
        <v>0</v>
      </c>
      <c r="AC12" s="9">
        <f t="shared" si="3"/>
        <v>0</v>
      </c>
      <c r="AD12" s="9">
        <v>0</v>
      </c>
      <c r="AE12" s="9">
        <v>21.22</v>
      </c>
      <c r="AF12" s="9">
        <v>0</v>
      </c>
      <c r="AG12" s="9">
        <v>0</v>
      </c>
      <c r="AH12" s="9">
        <v>0</v>
      </c>
      <c r="AI12" s="9">
        <f t="shared" si="4"/>
        <v>21.22</v>
      </c>
      <c r="AJ12" s="71"/>
    </row>
    <row r="13" spans="1:36" ht="25.05" customHeight="1" x14ac:dyDescent="0.3">
      <c r="A13" s="19">
        <v>6</v>
      </c>
      <c r="B13" s="97" t="s">
        <v>13</v>
      </c>
      <c r="C13" s="97"/>
      <c r="D13" s="97"/>
      <c r="E13" s="97"/>
      <c r="F13" s="9" t="s">
        <v>59</v>
      </c>
      <c r="G13" s="9">
        <v>2440</v>
      </c>
      <c r="H13" s="9" t="s">
        <v>59</v>
      </c>
      <c r="I13" s="9" t="s">
        <v>59</v>
      </c>
      <c r="J13" s="9" t="s">
        <v>59</v>
      </c>
      <c r="K13" s="9">
        <f t="shared" si="0"/>
        <v>2440</v>
      </c>
      <c r="L13" s="9">
        <v>0</v>
      </c>
      <c r="M13" s="9">
        <v>671</v>
      </c>
      <c r="N13" s="9">
        <v>0</v>
      </c>
      <c r="O13" s="9">
        <v>0</v>
      </c>
      <c r="P13" s="9">
        <v>0</v>
      </c>
      <c r="Q13" s="9">
        <f t="shared" si="1"/>
        <v>671</v>
      </c>
      <c r="R13" s="9">
        <v>0</v>
      </c>
      <c r="S13" s="9">
        <v>477.4</v>
      </c>
      <c r="T13" s="9">
        <v>0</v>
      </c>
      <c r="U13" s="9">
        <v>0</v>
      </c>
      <c r="V13" s="9">
        <v>0</v>
      </c>
      <c r="W13" s="9">
        <f t="shared" si="2"/>
        <v>477.4</v>
      </c>
      <c r="X13" s="9">
        <v>0</v>
      </c>
      <c r="Y13" s="9">
        <v>202.6</v>
      </c>
      <c r="Z13" s="9">
        <v>0</v>
      </c>
      <c r="AA13" s="9">
        <v>0</v>
      </c>
      <c r="AB13" s="9">
        <v>0</v>
      </c>
      <c r="AC13" s="9">
        <f t="shared" si="3"/>
        <v>202.6</v>
      </c>
      <c r="AD13" s="9">
        <v>0</v>
      </c>
      <c r="AE13" s="9">
        <v>0</v>
      </c>
      <c r="AF13" s="9">
        <v>0</v>
      </c>
      <c r="AG13" s="9">
        <v>0</v>
      </c>
      <c r="AH13" s="9">
        <v>0</v>
      </c>
      <c r="AI13" s="9">
        <f t="shared" si="4"/>
        <v>0</v>
      </c>
      <c r="AJ13" s="71"/>
    </row>
    <row r="14" spans="1:36" ht="25.05" customHeight="1" x14ac:dyDescent="0.3">
      <c r="A14" s="19">
        <v>7</v>
      </c>
      <c r="B14" s="97" t="s">
        <v>12</v>
      </c>
      <c r="C14" s="97"/>
      <c r="D14" s="97"/>
      <c r="E14" s="97"/>
      <c r="F14" s="9" t="s">
        <v>59</v>
      </c>
      <c r="G14" s="9">
        <v>189</v>
      </c>
      <c r="H14" s="9">
        <v>2800</v>
      </c>
      <c r="I14" s="9" t="s">
        <v>59</v>
      </c>
      <c r="J14" s="9" t="s">
        <v>59</v>
      </c>
      <c r="K14" s="9">
        <f t="shared" si="0"/>
        <v>2989</v>
      </c>
      <c r="L14" s="9">
        <v>0</v>
      </c>
      <c r="M14" s="9">
        <v>563</v>
      </c>
      <c r="N14" s="9">
        <v>1848</v>
      </c>
      <c r="O14" s="9">
        <v>0</v>
      </c>
      <c r="P14" s="9">
        <v>1868</v>
      </c>
      <c r="Q14" s="9">
        <f t="shared" si="1"/>
        <v>4279</v>
      </c>
      <c r="R14" s="9">
        <v>0</v>
      </c>
      <c r="S14" s="9">
        <v>0</v>
      </c>
      <c r="T14" s="9">
        <v>5406.1</v>
      </c>
      <c r="U14" s="9">
        <v>0</v>
      </c>
      <c r="V14" s="9">
        <v>746</v>
      </c>
      <c r="W14" s="9">
        <f t="shared" si="2"/>
        <v>6152.1</v>
      </c>
      <c r="X14" s="9">
        <v>0</v>
      </c>
      <c r="Y14" s="9">
        <v>0</v>
      </c>
      <c r="Z14" s="9">
        <v>2946.1</v>
      </c>
      <c r="AA14" s="9">
        <v>0</v>
      </c>
      <c r="AB14" s="9">
        <v>142</v>
      </c>
      <c r="AC14" s="9">
        <f t="shared" si="3"/>
        <v>3088.1</v>
      </c>
      <c r="AD14" s="9">
        <v>0</v>
      </c>
      <c r="AE14" s="9">
        <v>0</v>
      </c>
      <c r="AF14" s="9">
        <v>3433.37</v>
      </c>
      <c r="AG14" s="9">
        <v>0</v>
      </c>
      <c r="AH14" s="9">
        <v>0</v>
      </c>
      <c r="AI14" s="9">
        <f t="shared" si="4"/>
        <v>3433.37</v>
      </c>
      <c r="AJ14" s="71"/>
    </row>
    <row r="15" spans="1:36" ht="25.05" customHeight="1" x14ac:dyDescent="0.3">
      <c r="A15" s="19">
        <v>8</v>
      </c>
      <c r="B15" s="97" t="s">
        <v>11</v>
      </c>
      <c r="C15" s="97"/>
      <c r="D15" s="97"/>
      <c r="E15" s="97"/>
      <c r="F15" s="9" t="s">
        <v>59</v>
      </c>
      <c r="G15" s="9" t="s">
        <v>59</v>
      </c>
      <c r="H15" s="9">
        <v>5197</v>
      </c>
      <c r="I15" s="9" t="s">
        <v>59</v>
      </c>
      <c r="J15" s="9" t="s">
        <v>59</v>
      </c>
      <c r="K15" s="9">
        <f t="shared" si="0"/>
        <v>5197</v>
      </c>
      <c r="L15" s="9">
        <v>0</v>
      </c>
      <c r="M15" s="9">
        <v>0</v>
      </c>
      <c r="N15" s="9">
        <v>2771</v>
      </c>
      <c r="O15" s="9">
        <v>0</v>
      </c>
      <c r="P15" s="9">
        <v>0</v>
      </c>
      <c r="Q15" s="9">
        <f t="shared" si="1"/>
        <v>2771</v>
      </c>
      <c r="R15" s="9">
        <v>0</v>
      </c>
      <c r="S15" s="9">
        <v>0</v>
      </c>
      <c r="T15" s="9">
        <v>3403.5</v>
      </c>
      <c r="U15" s="9">
        <v>0</v>
      </c>
      <c r="V15" s="9">
        <v>0</v>
      </c>
      <c r="W15" s="9">
        <f t="shared" si="2"/>
        <v>3403.5</v>
      </c>
      <c r="X15" s="9">
        <v>0</v>
      </c>
      <c r="Y15" s="9">
        <v>0</v>
      </c>
      <c r="Z15" s="9">
        <v>4477.2</v>
      </c>
      <c r="AA15" s="9">
        <v>0</v>
      </c>
      <c r="AB15" s="9">
        <v>0</v>
      </c>
      <c r="AC15" s="9">
        <f t="shared" si="3"/>
        <v>4477.2</v>
      </c>
      <c r="AD15" s="9">
        <v>0</v>
      </c>
      <c r="AE15" s="9">
        <v>0</v>
      </c>
      <c r="AF15" s="9">
        <v>8769.1200000000008</v>
      </c>
      <c r="AG15" s="9">
        <v>0</v>
      </c>
      <c r="AH15" s="9">
        <v>0</v>
      </c>
      <c r="AI15" s="9">
        <f t="shared" si="4"/>
        <v>8769.1200000000008</v>
      </c>
      <c r="AJ15" s="71"/>
    </row>
    <row r="16" spans="1:36" ht="25.05" customHeight="1" x14ac:dyDescent="0.3">
      <c r="A16" s="19">
        <v>9</v>
      </c>
      <c r="B16" s="97" t="s">
        <v>10</v>
      </c>
      <c r="C16" s="97"/>
      <c r="D16" s="97"/>
      <c r="E16" s="97"/>
      <c r="F16" s="9" t="s">
        <v>59</v>
      </c>
      <c r="G16" s="9">
        <v>1027</v>
      </c>
      <c r="H16" s="9" t="s">
        <v>59</v>
      </c>
      <c r="I16" s="9">
        <v>10203</v>
      </c>
      <c r="J16" s="9" t="s">
        <v>59</v>
      </c>
      <c r="K16" s="9">
        <f t="shared" si="0"/>
        <v>11230</v>
      </c>
      <c r="L16" s="9">
        <v>0</v>
      </c>
      <c r="M16" s="9">
        <v>593</v>
      </c>
      <c r="N16" s="9">
        <v>0</v>
      </c>
      <c r="O16" s="9">
        <v>6903</v>
      </c>
      <c r="P16" s="9">
        <v>0</v>
      </c>
      <c r="Q16" s="9">
        <f t="shared" si="1"/>
        <v>7496</v>
      </c>
      <c r="R16" s="9">
        <v>0</v>
      </c>
      <c r="S16" s="9">
        <v>5</v>
      </c>
      <c r="T16" s="9">
        <v>0</v>
      </c>
      <c r="U16" s="9">
        <v>3527</v>
      </c>
      <c r="V16" s="9">
        <v>0</v>
      </c>
      <c r="W16" s="9">
        <f t="shared" si="2"/>
        <v>3532</v>
      </c>
      <c r="X16" s="9">
        <v>0</v>
      </c>
      <c r="Y16" s="9">
        <v>0</v>
      </c>
      <c r="Z16" s="9">
        <v>0</v>
      </c>
      <c r="AA16" s="9">
        <v>4274.6000000000004</v>
      </c>
      <c r="AB16" s="9">
        <v>0</v>
      </c>
      <c r="AC16" s="9">
        <f t="shared" si="3"/>
        <v>4274.6000000000004</v>
      </c>
      <c r="AD16" s="9">
        <v>0</v>
      </c>
      <c r="AE16" s="9">
        <v>0</v>
      </c>
      <c r="AF16" s="9">
        <v>0</v>
      </c>
      <c r="AG16" s="9">
        <v>2771.58</v>
      </c>
      <c r="AH16" s="9">
        <v>0</v>
      </c>
      <c r="AI16" s="9">
        <f t="shared" si="4"/>
        <v>2771.58</v>
      </c>
      <c r="AJ16" s="71"/>
    </row>
    <row r="17" spans="1:36" ht="25.05" customHeight="1" x14ac:dyDescent="0.3">
      <c r="A17" s="19">
        <v>10</v>
      </c>
      <c r="B17" s="97" t="s">
        <v>9</v>
      </c>
      <c r="C17" s="97"/>
      <c r="D17" s="97"/>
      <c r="E17" s="97"/>
      <c r="F17" s="9" t="s">
        <v>59</v>
      </c>
      <c r="G17" s="9">
        <v>542</v>
      </c>
      <c r="H17" s="9" t="s">
        <v>59</v>
      </c>
      <c r="I17" s="9" t="s">
        <v>59</v>
      </c>
      <c r="J17" s="9">
        <v>1187</v>
      </c>
      <c r="K17" s="9">
        <f t="shared" si="0"/>
        <v>1729</v>
      </c>
      <c r="L17" s="9">
        <v>0</v>
      </c>
      <c r="M17" s="9">
        <v>1267</v>
      </c>
      <c r="N17" s="9">
        <v>0</v>
      </c>
      <c r="O17" s="9" t="s">
        <v>59</v>
      </c>
      <c r="P17" s="9">
        <v>0</v>
      </c>
      <c r="Q17" s="9">
        <f t="shared" si="1"/>
        <v>1267</v>
      </c>
      <c r="R17" s="9">
        <v>0</v>
      </c>
      <c r="S17" s="9">
        <v>717.7</v>
      </c>
      <c r="T17" s="9">
        <v>0</v>
      </c>
      <c r="U17" s="9">
        <v>0</v>
      </c>
      <c r="V17" s="9">
        <v>0</v>
      </c>
      <c r="W17" s="9">
        <f t="shared" si="2"/>
        <v>717.7</v>
      </c>
      <c r="X17" s="9">
        <v>0</v>
      </c>
      <c r="Y17" s="9">
        <v>2187</v>
      </c>
      <c r="Z17" s="9">
        <v>0</v>
      </c>
      <c r="AA17" s="9">
        <v>0</v>
      </c>
      <c r="AB17" s="9">
        <v>0</v>
      </c>
      <c r="AC17" s="9">
        <f t="shared" si="3"/>
        <v>2187</v>
      </c>
      <c r="AD17" s="9">
        <v>0</v>
      </c>
      <c r="AE17" s="9">
        <v>16.399999999999999</v>
      </c>
      <c r="AF17" s="9">
        <v>0</v>
      </c>
      <c r="AG17" s="9">
        <v>0</v>
      </c>
      <c r="AH17" s="9">
        <v>0</v>
      </c>
      <c r="AI17" s="9">
        <f t="shared" si="4"/>
        <v>16.399999999999999</v>
      </c>
      <c r="AJ17" s="71"/>
    </row>
    <row r="18" spans="1:36" ht="25.05" customHeight="1" x14ac:dyDescent="0.3">
      <c r="A18" s="19">
        <v>11</v>
      </c>
      <c r="B18" s="97" t="s">
        <v>8</v>
      </c>
      <c r="C18" s="97"/>
      <c r="D18" s="97"/>
      <c r="E18" s="97"/>
      <c r="F18" s="9" t="s">
        <v>59</v>
      </c>
      <c r="G18" s="9">
        <v>5647</v>
      </c>
      <c r="H18" s="9" t="s">
        <v>59</v>
      </c>
      <c r="I18" s="9">
        <v>21492</v>
      </c>
      <c r="J18" s="9" t="s">
        <v>59</v>
      </c>
      <c r="K18" s="9">
        <f t="shared" si="0"/>
        <v>27139</v>
      </c>
      <c r="L18" s="9">
        <v>0</v>
      </c>
      <c r="M18" s="9">
        <v>5017</v>
      </c>
      <c r="N18" s="9">
        <v>0</v>
      </c>
      <c r="O18" s="9">
        <v>18083</v>
      </c>
      <c r="P18" s="9">
        <v>0</v>
      </c>
      <c r="Q18" s="9">
        <f t="shared" si="1"/>
        <v>23100</v>
      </c>
      <c r="R18" s="9">
        <v>0</v>
      </c>
      <c r="S18" s="9">
        <v>6804</v>
      </c>
      <c r="T18" s="9">
        <v>0</v>
      </c>
      <c r="U18" s="9">
        <v>9874</v>
      </c>
      <c r="V18" s="9">
        <v>0</v>
      </c>
      <c r="W18" s="9">
        <f t="shared" si="2"/>
        <v>16678</v>
      </c>
      <c r="X18" s="9">
        <v>0</v>
      </c>
      <c r="Y18" s="9">
        <v>8903.2000000000007</v>
      </c>
      <c r="Z18" s="9">
        <v>0</v>
      </c>
      <c r="AA18" s="9">
        <v>9947.9</v>
      </c>
      <c r="AB18" s="9">
        <v>0</v>
      </c>
      <c r="AC18" s="9">
        <f t="shared" si="3"/>
        <v>18851.099999999999</v>
      </c>
      <c r="AD18" s="9">
        <v>0</v>
      </c>
      <c r="AE18" s="9">
        <v>5824.86</v>
      </c>
      <c r="AF18" s="9">
        <v>0</v>
      </c>
      <c r="AG18" s="9">
        <v>6655.47</v>
      </c>
      <c r="AH18" s="9">
        <v>0</v>
      </c>
      <c r="AI18" s="9">
        <f t="shared" si="4"/>
        <v>12480.33</v>
      </c>
      <c r="AJ18" s="71"/>
    </row>
    <row r="19" spans="1:36" ht="25.05" customHeight="1" x14ac:dyDescent="0.3">
      <c r="A19" s="19">
        <v>12</v>
      </c>
      <c r="B19" s="97" t="s">
        <v>7</v>
      </c>
      <c r="C19" s="97"/>
      <c r="D19" s="97"/>
      <c r="E19" s="97"/>
      <c r="F19" s="9" t="s">
        <v>59</v>
      </c>
      <c r="G19" s="9">
        <v>746</v>
      </c>
      <c r="H19" s="9" t="s">
        <v>59</v>
      </c>
      <c r="I19" s="9">
        <v>3840</v>
      </c>
      <c r="J19" s="9" t="s">
        <v>59</v>
      </c>
      <c r="K19" s="9">
        <f t="shared" si="0"/>
        <v>4586</v>
      </c>
      <c r="L19" s="9">
        <v>0</v>
      </c>
      <c r="M19" s="9">
        <v>746</v>
      </c>
      <c r="N19" s="9">
        <v>0</v>
      </c>
      <c r="O19" s="9">
        <v>3232</v>
      </c>
      <c r="P19" s="9">
        <v>0</v>
      </c>
      <c r="Q19" s="9">
        <f t="shared" si="1"/>
        <v>3978</v>
      </c>
      <c r="R19" s="9">
        <v>0</v>
      </c>
      <c r="S19" s="9">
        <v>1160</v>
      </c>
      <c r="T19" s="9">
        <v>0</v>
      </c>
      <c r="U19" s="9">
        <v>4488</v>
      </c>
      <c r="V19" s="9">
        <v>0</v>
      </c>
      <c r="W19" s="9">
        <f t="shared" si="2"/>
        <v>5648</v>
      </c>
      <c r="X19" s="9">
        <v>0</v>
      </c>
      <c r="Y19" s="9">
        <v>1870</v>
      </c>
      <c r="Z19" s="9">
        <v>0</v>
      </c>
      <c r="AA19" s="9">
        <v>1300</v>
      </c>
      <c r="AB19" s="9">
        <v>0</v>
      </c>
      <c r="AC19" s="9">
        <f t="shared" si="3"/>
        <v>3170</v>
      </c>
      <c r="AD19" s="9">
        <v>0</v>
      </c>
      <c r="AE19" s="9">
        <v>3712.17</v>
      </c>
      <c r="AF19" s="9">
        <v>0</v>
      </c>
      <c r="AG19" s="9">
        <v>0</v>
      </c>
      <c r="AH19" s="9">
        <v>0</v>
      </c>
      <c r="AI19" s="9">
        <f t="shared" si="4"/>
        <v>3712.17</v>
      </c>
      <c r="AJ19" s="71"/>
    </row>
    <row r="20" spans="1:36" ht="25.05" customHeight="1" x14ac:dyDescent="0.3">
      <c r="A20" s="19">
        <v>13</v>
      </c>
      <c r="B20" s="97" t="s">
        <v>6</v>
      </c>
      <c r="C20" s="97"/>
      <c r="D20" s="97"/>
      <c r="E20" s="97"/>
      <c r="F20" s="9" t="s">
        <v>59</v>
      </c>
      <c r="G20" s="9" t="s">
        <v>59</v>
      </c>
      <c r="H20" s="9" t="s">
        <v>59</v>
      </c>
      <c r="I20" s="9">
        <v>4169</v>
      </c>
      <c r="J20" s="9" t="s">
        <v>59</v>
      </c>
      <c r="K20" s="9">
        <f t="shared" si="0"/>
        <v>4169</v>
      </c>
      <c r="L20" s="9">
        <v>0</v>
      </c>
      <c r="M20" s="9">
        <v>0</v>
      </c>
      <c r="N20" s="9">
        <v>0</v>
      </c>
      <c r="O20" s="9">
        <v>4266</v>
      </c>
      <c r="P20" s="9">
        <v>0</v>
      </c>
      <c r="Q20" s="9">
        <f t="shared" si="1"/>
        <v>4266</v>
      </c>
      <c r="R20" s="9">
        <v>0</v>
      </c>
      <c r="S20" s="9">
        <v>0</v>
      </c>
      <c r="T20" s="9">
        <v>0</v>
      </c>
      <c r="U20" s="9">
        <v>4550.6000000000004</v>
      </c>
      <c r="V20" s="9">
        <v>0</v>
      </c>
      <c r="W20" s="9">
        <f t="shared" si="2"/>
        <v>4550.6000000000004</v>
      </c>
      <c r="X20" s="9">
        <v>0</v>
      </c>
      <c r="Y20" s="9">
        <v>0</v>
      </c>
      <c r="Z20" s="9">
        <v>0</v>
      </c>
      <c r="AA20" s="9">
        <v>5313.7</v>
      </c>
      <c r="AB20" s="9">
        <v>0</v>
      </c>
      <c r="AC20" s="9">
        <f t="shared" si="3"/>
        <v>5313.7</v>
      </c>
      <c r="AD20" s="9">
        <v>0</v>
      </c>
      <c r="AE20" s="9">
        <v>0</v>
      </c>
      <c r="AF20" s="9">
        <v>0</v>
      </c>
      <c r="AG20" s="9">
        <v>4345.01</v>
      </c>
      <c r="AH20" s="9">
        <v>0</v>
      </c>
      <c r="AI20" s="9">
        <f t="shared" si="4"/>
        <v>4345.01</v>
      </c>
      <c r="AJ20" s="71"/>
    </row>
    <row r="21" spans="1:36" ht="25.05" customHeight="1" x14ac:dyDescent="0.3">
      <c r="A21" s="19">
        <v>14</v>
      </c>
      <c r="B21" s="97" t="s">
        <v>5</v>
      </c>
      <c r="C21" s="97"/>
      <c r="D21" s="97"/>
      <c r="E21" s="97"/>
      <c r="F21" s="9" t="s">
        <v>59</v>
      </c>
      <c r="G21" s="9" t="s">
        <v>59</v>
      </c>
      <c r="H21" s="9" t="s">
        <v>59</v>
      </c>
      <c r="I21" s="9">
        <v>10099</v>
      </c>
      <c r="J21" s="9" t="s">
        <v>59</v>
      </c>
      <c r="K21" s="9">
        <f t="shared" si="0"/>
        <v>10099</v>
      </c>
      <c r="L21" s="9">
        <v>0</v>
      </c>
      <c r="M21" s="9">
        <v>0</v>
      </c>
      <c r="N21" s="9">
        <v>0</v>
      </c>
      <c r="O21" s="9">
        <v>7429</v>
      </c>
      <c r="P21" s="9">
        <v>0</v>
      </c>
      <c r="Q21" s="9">
        <f t="shared" si="1"/>
        <v>7429</v>
      </c>
      <c r="R21" s="9">
        <v>0</v>
      </c>
      <c r="S21" s="9">
        <v>0</v>
      </c>
      <c r="T21" s="9">
        <v>0</v>
      </c>
      <c r="U21" s="9">
        <v>6638.2</v>
      </c>
      <c r="V21" s="9">
        <v>0</v>
      </c>
      <c r="W21" s="9">
        <f t="shared" si="2"/>
        <v>6638.2</v>
      </c>
      <c r="X21" s="9">
        <v>0</v>
      </c>
      <c r="Y21" s="9">
        <v>0</v>
      </c>
      <c r="Z21" s="9">
        <v>0</v>
      </c>
      <c r="AA21" s="9">
        <v>5328.1</v>
      </c>
      <c r="AB21" s="9">
        <v>0</v>
      </c>
      <c r="AC21" s="9">
        <f t="shared" si="3"/>
        <v>5328.1</v>
      </c>
      <c r="AD21" s="9">
        <v>0</v>
      </c>
      <c r="AE21" s="9">
        <v>0</v>
      </c>
      <c r="AF21" s="9">
        <v>0</v>
      </c>
      <c r="AG21" s="9">
        <v>4658.54</v>
      </c>
      <c r="AH21" s="9">
        <v>0</v>
      </c>
      <c r="AI21" s="9">
        <f t="shared" si="4"/>
        <v>4658.54</v>
      </c>
      <c r="AJ21" s="71"/>
    </row>
    <row r="22" spans="1:36" ht="25.05" customHeight="1" x14ac:dyDescent="0.3">
      <c r="A22" s="19">
        <v>15</v>
      </c>
      <c r="B22" s="97" t="s">
        <v>4</v>
      </c>
      <c r="C22" s="97"/>
      <c r="D22" s="97"/>
      <c r="E22" s="97"/>
      <c r="F22" s="9" t="s">
        <v>59</v>
      </c>
      <c r="G22" s="9" t="s">
        <v>59</v>
      </c>
      <c r="H22" s="9" t="s">
        <v>59</v>
      </c>
      <c r="I22" s="9">
        <v>8757</v>
      </c>
      <c r="J22" s="9" t="s">
        <v>59</v>
      </c>
      <c r="K22" s="9">
        <f t="shared" si="0"/>
        <v>8757</v>
      </c>
      <c r="L22" s="9">
        <v>0</v>
      </c>
      <c r="M22" s="9">
        <v>324</v>
      </c>
      <c r="N22" s="9">
        <v>0</v>
      </c>
      <c r="O22" s="9">
        <v>8830</v>
      </c>
      <c r="P22" s="9">
        <v>0</v>
      </c>
      <c r="Q22" s="9">
        <f t="shared" si="1"/>
        <v>9154</v>
      </c>
      <c r="R22" s="9">
        <v>0</v>
      </c>
      <c r="S22" s="9">
        <v>0</v>
      </c>
      <c r="T22" s="9">
        <v>0</v>
      </c>
      <c r="U22" s="9">
        <v>9016.2000000000007</v>
      </c>
      <c r="V22" s="9">
        <v>0</v>
      </c>
      <c r="W22" s="9">
        <f t="shared" si="2"/>
        <v>9016.2000000000007</v>
      </c>
      <c r="X22" s="9">
        <v>0</v>
      </c>
      <c r="Y22" s="9">
        <v>0</v>
      </c>
      <c r="Z22" s="9">
        <v>0</v>
      </c>
      <c r="AA22" s="9">
        <v>9748.2999999999993</v>
      </c>
      <c r="AB22" s="9">
        <v>0</v>
      </c>
      <c r="AC22" s="9">
        <f t="shared" si="3"/>
        <v>9748.2999999999993</v>
      </c>
      <c r="AD22" s="9">
        <v>0</v>
      </c>
      <c r="AE22" s="9">
        <v>0</v>
      </c>
      <c r="AF22" s="9">
        <v>0</v>
      </c>
      <c r="AG22" s="9">
        <v>8589.69</v>
      </c>
      <c r="AH22" s="9">
        <v>0</v>
      </c>
      <c r="AI22" s="9">
        <f t="shared" si="4"/>
        <v>8589.69</v>
      </c>
      <c r="AJ22" s="71"/>
    </row>
    <row r="23" spans="1:36" ht="25.05" customHeight="1" x14ac:dyDescent="0.3">
      <c r="A23" s="19">
        <v>16</v>
      </c>
      <c r="B23" s="97" t="s">
        <v>3</v>
      </c>
      <c r="C23" s="97"/>
      <c r="D23" s="97"/>
      <c r="E23" s="97"/>
      <c r="F23" s="9" t="s">
        <v>59</v>
      </c>
      <c r="G23" s="9" t="s">
        <v>59</v>
      </c>
      <c r="H23" s="9" t="s">
        <v>59</v>
      </c>
      <c r="I23" s="9">
        <v>9758</v>
      </c>
      <c r="J23" s="9" t="s">
        <v>59</v>
      </c>
      <c r="K23" s="9">
        <f t="shared" si="0"/>
        <v>9758</v>
      </c>
      <c r="L23" s="9">
        <v>0</v>
      </c>
      <c r="M23" s="9">
        <v>0</v>
      </c>
      <c r="N23" s="9">
        <v>0</v>
      </c>
      <c r="O23" s="9">
        <v>10680</v>
      </c>
      <c r="P23" s="9">
        <v>0</v>
      </c>
      <c r="Q23" s="9">
        <f t="shared" si="1"/>
        <v>10680</v>
      </c>
      <c r="R23" s="9">
        <v>0</v>
      </c>
      <c r="S23" s="9">
        <v>0</v>
      </c>
      <c r="T23" s="9">
        <v>0</v>
      </c>
      <c r="U23" s="9">
        <v>8273.2999999999993</v>
      </c>
      <c r="V23" s="9">
        <v>0</v>
      </c>
      <c r="W23" s="9">
        <f t="shared" si="2"/>
        <v>8273.2999999999993</v>
      </c>
      <c r="X23" s="9">
        <v>0</v>
      </c>
      <c r="Y23" s="9">
        <v>0</v>
      </c>
      <c r="Z23" s="9">
        <v>0</v>
      </c>
      <c r="AA23" s="9">
        <v>8896.9</v>
      </c>
      <c r="AB23" s="9">
        <v>0</v>
      </c>
      <c r="AC23" s="9">
        <f t="shared" si="3"/>
        <v>8896.9</v>
      </c>
      <c r="AD23" s="9">
        <v>0</v>
      </c>
      <c r="AE23" s="9">
        <v>0</v>
      </c>
      <c r="AF23" s="9">
        <v>0</v>
      </c>
      <c r="AG23" s="9">
        <v>8084.67</v>
      </c>
      <c r="AH23" s="9">
        <v>0</v>
      </c>
      <c r="AI23" s="9">
        <f t="shared" si="4"/>
        <v>8084.67</v>
      </c>
      <c r="AJ23" s="71"/>
    </row>
    <row r="24" spans="1:36" ht="25.05" customHeight="1" x14ac:dyDescent="0.3">
      <c r="A24" s="19">
        <v>17</v>
      </c>
      <c r="B24" s="97" t="s">
        <v>2</v>
      </c>
      <c r="C24" s="97"/>
      <c r="D24" s="97"/>
      <c r="E24" s="97"/>
      <c r="F24" s="9" t="s">
        <v>59</v>
      </c>
      <c r="G24" s="9">
        <v>2997</v>
      </c>
      <c r="H24" s="9" t="s">
        <v>59</v>
      </c>
      <c r="I24" s="9" t="s">
        <v>59</v>
      </c>
      <c r="J24" s="9" t="s">
        <v>59</v>
      </c>
      <c r="K24" s="9">
        <f t="shared" si="0"/>
        <v>2997</v>
      </c>
      <c r="L24" s="9">
        <v>0</v>
      </c>
      <c r="M24" s="9">
        <v>2521</v>
      </c>
      <c r="N24" s="9">
        <v>0</v>
      </c>
      <c r="O24" s="9">
        <v>0</v>
      </c>
      <c r="P24" s="9">
        <v>748</v>
      </c>
      <c r="Q24" s="9">
        <f t="shared" si="1"/>
        <v>3269</v>
      </c>
      <c r="R24" s="9">
        <v>0</v>
      </c>
      <c r="S24" s="9">
        <v>52.1</v>
      </c>
      <c r="T24" s="9">
        <v>0</v>
      </c>
      <c r="U24" s="9">
        <v>0</v>
      </c>
      <c r="V24" s="9">
        <v>0</v>
      </c>
      <c r="W24" s="9">
        <f t="shared" si="2"/>
        <v>52.1</v>
      </c>
      <c r="X24" s="9">
        <v>0</v>
      </c>
      <c r="Y24" s="9">
        <v>56.9</v>
      </c>
      <c r="Z24" s="9">
        <v>0</v>
      </c>
      <c r="AA24" s="9">
        <v>0</v>
      </c>
      <c r="AB24" s="9">
        <v>0</v>
      </c>
      <c r="AC24" s="9">
        <f t="shared" si="3"/>
        <v>56.9</v>
      </c>
      <c r="AD24" s="9">
        <v>0</v>
      </c>
      <c r="AE24" s="9">
        <v>159.18</v>
      </c>
      <c r="AF24" s="9">
        <v>0</v>
      </c>
      <c r="AG24" s="9">
        <v>0</v>
      </c>
      <c r="AH24" s="9">
        <v>0</v>
      </c>
      <c r="AI24" s="9">
        <f t="shared" si="4"/>
        <v>159.18</v>
      </c>
      <c r="AJ24" s="71"/>
    </row>
    <row r="25" spans="1:36" ht="25.05" customHeight="1" x14ac:dyDescent="0.3">
      <c r="A25" s="19">
        <v>18</v>
      </c>
      <c r="B25" s="97" t="s">
        <v>1</v>
      </c>
      <c r="C25" s="97"/>
      <c r="D25" s="97"/>
      <c r="E25" s="97"/>
      <c r="F25" s="9" t="s">
        <v>59</v>
      </c>
      <c r="G25" s="9" t="s">
        <v>59</v>
      </c>
      <c r="H25" s="9">
        <v>23418</v>
      </c>
      <c r="I25" s="9" t="s">
        <v>59</v>
      </c>
      <c r="J25" s="9">
        <v>3300</v>
      </c>
      <c r="K25" s="9">
        <f t="shared" si="0"/>
        <v>26718</v>
      </c>
      <c r="L25" s="9">
        <v>0</v>
      </c>
      <c r="M25" s="9">
        <v>0</v>
      </c>
      <c r="N25" s="9">
        <v>25681</v>
      </c>
      <c r="O25" s="9">
        <v>0</v>
      </c>
      <c r="P25" s="9">
        <v>1980</v>
      </c>
      <c r="Q25" s="9">
        <f t="shared" si="1"/>
        <v>27661</v>
      </c>
      <c r="R25" s="9">
        <v>0</v>
      </c>
      <c r="S25" s="9">
        <v>0</v>
      </c>
      <c r="T25" s="9">
        <v>21533.9</v>
      </c>
      <c r="U25" s="9">
        <v>0</v>
      </c>
      <c r="V25" s="9">
        <v>157</v>
      </c>
      <c r="W25" s="9">
        <f t="shared" si="2"/>
        <v>21690.9</v>
      </c>
      <c r="X25" s="9">
        <v>0</v>
      </c>
      <c r="Y25" s="9">
        <v>0</v>
      </c>
      <c r="Z25" s="9">
        <v>19275.7</v>
      </c>
      <c r="AA25" s="9">
        <v>0</v>
      </c>
      <c r="AB25" s="9">
        <v>0</v>
      </c>
      <c r="AC25" s="9">
        <f t="shared" si="3"/>
        <v>19275.7</v>
      </c>
      <c r="AD25" s="9">
        <v>0</v>
      </c>
      <c r="AE25" s="9">
        <v>0</v>
      </c>
      <c r="AF25" s="9">
        <v>18543.46</v>
      </c>
      <c r="AG25" s="9">
        <v>0</v>
      </c>
      <c r="AH25" s="9">
        <v>0</v>
      </c>
      <c r="AI25" s="9">
        <f t="shared" si="4"/>
        <v>18543.46</v>
      </c>
      <c r="AJ25" s="71"/>
    </row>
    <row r="26" spans="1:36" ht="25.05" customHeight="1" x14ac:dyDescent="0.3">
      <c r="A26" s="98" t="s">
        <v>0</v>
      </c>
      <c r="B26" s="98"/>
      <c r="C26" s="98"/>
      <c r="D26" s="98"/>
      <c r="E26" s="98"/>
      <c r="F26" s="20">
        <f t="shared" ref="F26:K26" si="5">SUM(F8:F25)</f>
        <v>10907</v>
      </c>
      <c r="G26" s="20">
        <f t="shared" si="5"/>
        <v>49555</v>
      </c>
      <c r="H26" s="20">
        <f t="shared" si="5"/>
        <v>44503</v>
      </c>
      <c r="I26" s="20">
        <f t="shared" si="5"/>
        <v>68318</v>
      </c>
      <c r="J26" s="20">
        <f t="shared" si="5"/>
        <v>4502</v>
      </c>
      <c r="K26" s="20">
        <f t="shared" si="5"/>
        <v>177785</v>
      </c>
      <c r="L26" s="20">
        <f t="shared" ref="L26" si="6">SUM(L8:L25)</f>
        <v>5678</v>
      </c>
      <c r="M26" s="20">
        <f t="shared" ref="M26" si="7">SUM(M8:M25)</f>
        <v>25764</v>
      </c>
      <c r="N26" s="20">
        <f t="shared" ref="N26" si="8">SUM(N8:N25)</f>
        <v>40069</v>
      </c>
      <c r="O26" s="20">
        <f t="shared" ref="O26" si="9">SUM(O8:O25)</f>
        <v>59423</v>
      </c>
      <c r="P26" s="20">
        <f t="shared" ref="P26:Q26" si="10">SUM(P8:P25)</f>
        <v>4596</v>
      </c>
      <c r="Q26" s="20">
        <f t="shared" si="10"/>
        <v>135530</v>
      </c>
      <c r="R26" s="20">
        <f t="shared" ref="R26:W26" si="11">SUM(R8:R25)</f>
        <v>16218</v>
      </c>
      <c r="S26" s="20">
        <f t="shared" si="11"/>
        <v>58867.099999999991</v>
      </c>
      <c r="T26" s="20">
        <f t="shared" si="11"/>
        <v>46035.5</v>
      </c>
      <c r="U26" s="20">
        <f t="shared" si="11"/>
        <v>46367.3</v>
      </c>
      <c r="V26" s="20">
        <f t="shared" si="11"/>
        <v>1270</v>
      </c>
      <c r="W26" s="9">
        <f t="shared" si="11"/>
        <v>168757.9</v>
      </c>
      <c r="X26" s="9">
        <f>SUM(X8:X25)</f>
        <v>7384.8</v>
      </c>
      <c r="Y26" s="9">
        <f t="shared" ref="Y26:AB26" si="12">SUM(Y8:Y25)</f>
        <v>37172.800000000003</v>
      </c>
      <c r="Z26" s="9">
        <f t="shared" si="12"/>
        <v>31897.9</v>
      </c>
      <c r="AA26" s="9">
        <f t="shared" si="12"/>
        <v>44809.500000000007</v>
      </c>
      <c r="AB26" s="9">
        <f t="shared" si="12"/>
        <v>1752</v>
      </c>
      <c r="AC26" s="9">
        <f>SUM(AC8:AC25)</f>
        <v>123016.99999999999</v>
      </c>
      <c r="AD26" s="9">
        <f t="shared" ref="AD26:AI26" si="13">SUM(AD8:AD25)</f>
        <v>15319.44</v>
      </c>
      <c r="AE26" s="9">
        <f t="shared" si="13"/>
        <v>42837.51</v>
      </c>
      <c r="AF26" s="9">
        <f t="shared" si="13"/>
        <v>39979.089999999997</v>
      </c>
      <c r="AG26" s="9">
        <f t="shared" si="13"/>
        <v>35104.959999999999</v>
      </c>
      <c r="AH26" s="9">
        <f t="shared" si="13"/>
        <v>132</v>
      </c>
      <c r="AI26" s="9">
        <f t="shared" si="13"/>
        <v>133372.99999999997</v>
      </c>
    </row>
    <row r="27" spans="1:36" s="34" customFormat="1" ht="15" x14ac:dyDescent="0.25">
      <c r="A27" s="14" t="s">
        <v>86</v>
      </c>
      <c r="B27" s="7"/>
      <c r="C27" s="7"/>
      <c r="D27" s="7"/>
      <c r="E27" s="7"/>
      <c r="F27" s="11"/>
      <c r="G27" s="11"/>
      <c r="H27" s="11"/>
      <c r="I27" s="11"/>
      <c r="J27" s="11"/>
      <c r="K27" s="11"/>
      <c r="AI27" s="72"/>
    </row>
    <row r="28" spans="1:36" x14ac:dyDescent="0.3">
      <c r="AJ28" s="17"/>
    </row>
    <row r="29" spans="1:36" x14ac:dyDescent="0.3">
      <c r="F29" s="21"/>
      <c r="G29" s="21"/>
      <c r="H29" s="21"/>
      <c r="I29" s="21"/>
      <c r="J29" s="21"/>
      <c r="K29" s="22"/>
      <c r="U29" s="23"/>
      <c r="AA29" s="23"/>
      <c r="AJ29" s="17"/>
    </row>
    <row r="30" spans="1:36" x14ac:dyDescent="0.3">
      <c r="K30" s="22"/>
      <c r="AJ30" s="17"/>
    </row>
    <row r="31" spans="1:36" x14ac:dyDescent="0.3">
      <c r="K31" s="22"/>
      <c r="AJ31" s="17"/>
    </row>
    <row r="32" spans="1:36" x14ac:dyDescent="0.3">
      <c r="K32" s="22"/>
      <c r="AJ32" s="17"/>
    </row>
    <row r="33" spans="11:36" x14ac:dyDescent="0.3">
      <c r="K33" s="22"/>
      <c r="AJ33" s="17"/>
    </row>
    <row r="34" spans="11:36" x14ac:dyDescent="0.3">
      <c r="K34" s="22"/>
      <c r="AJ34" s="17"/>
    </row>
    <row r="35" spans="11:36" x14ac:dyDescent="0.3">
      <c r="K35" s="22"/>
      <c r="AJ35" s="17"/>
    </row>
    <row r="36" spans="11:36" x14ac:dyDescent="0.3">
      <c r="K36" s="22"/>
      <c r="AJ36" s="17"/>
    </row>
    <row r="37" spans="11:36" x14ac:dyDescent="0.3">
      <c r="K37" s="22"/>
      <c r="AJ37" s="17"/>
    </row>
    <row r="38" spans="11:36" x14ac:dyDescent="0.3">
      <c r="K38" s="22"/>
      <c r="AJ38" s="17"/>
    </row>
    <row r="39" spans="11:36" x14ac:dyDescent="0.3">
      <c r="K39" s="22"/>
      <c r="AJ39" s="17"/>
    </row>
    <row r="40" spans="11:36" x14ac:dyDescent="0.3">
      <c r="K40" s="22"/>
      <c r="AJ40" s="17"/>
    </row>
    <row r="41" spans="11:36" x14ac:dyDescent="0.3">
      <c r="K41" s="22"/>
      <c r="AJ41" s="17"/>
    </row>
    <row r="42" spans="11:36" x14ac:dyDescent="0.3">
      <c r="K42" s="22"/>
      <c r="AJ42" s="17"/>
    </row>
    <row r="43" spans="11:36" x14ac:dyDescent="0.3">
      <c r="K43" s="22"/>
      <c r="AJ43" s="17"/>
    </row>
    <row r="44" spans="11:36" x14ac:dyDescent="0.3">
      <c r="K44" s="22"/>
      <c r="AJ44" s="17"/>
    </row>
    <row r="45" spans="11:36" x14ac:dyDescent="0.3">
      <c r="K45" s="22"/>
      <c r="AJ45" s="17"/>
    </row>
    <row r="46" spans="11:36" x14ac:dyDescent="0.3">
      <c r="K46" s="22"/>
      <c r="AJ46" s="17"/>
    </row>
    <row r="47" spans="11:36" x14ac:dyDescent="0.3">
      <c r="K47" s="22"/>
      <c r="AJ47" s="17"/>
    </row>
    <row r="48" spans="11:36" x14ac:dyDescent="0.3">
      <c r="L48" s="24"/>
      <c r="M48" s="24"/>
      <c r="N48" s="24"/>
      <c r="O48" s="24"/>
      <c r="P48" s="24"/>
      <c r="AJ48" s="17"/>
    </row>
    <row r="49" spans="36:36" x14ac:dyDescent="0.3">
      <c r="AJ49" s="17"/>
    </row>
    <row r="50" spans="36:36" x14ac:dyDescent="0.3">
      <c r="AJ50" s="17"/>
    </row>
    <row r="51" spans="36:36" x14ac:dyDescent="0.3">
      <c r="AJ51" s="17"/>
    </row>
    <row r="52" spans="36:36" x14ac:dyDescent="0.3">
      <c r="AJ52" s="17"/>
    </row>
    <row r="53" spans="36:36" x14ac:dyDescent="0.3">
      <c r="AJ53" s="17"/>
    </row>
    <row r="54" spans="36:36" x14ac:dyDescent="0.3">
      <c r="AJ54" s="17"/>
    </row>
    <row r="55" spans="36:36" x14ac:dyDescent="0.3">
      <c r="AJ55" s="17"/>
    </row>
    <row r="56" spans="36:36" x14ac:dyDescent="0.3">
      <c r="AJ56" s="17"/>
    </row>
    <row r="57" spans="36:36" x14ac:dyDescent="0.3">
      <c r="AJ57" s="17"/>
    </row>
    <row r="58" spans="36:36" x14ac:dyDescent="0.3">
      <c r="AJ58" s="17"/>
    </row>
    <row r="59" spans="36:36" x14ac:dyDescent="0.3">
      <c r="AJ59" s="17"/>
    </row>
    <row r="60" spans="36:36" x14ac:dyDescent="0.3">
      <c r="AJ60" s="17"/>
    </row>
    <row r="61" spans="36:36" x14ac:dyDescent="0.3">
      <c r="AJ61" s="17"/>
    </row>
    <row r="62" spans="36:36" x14ac:dyDescent="0.3">
      <c r="AJ62" s="17"/>
    </row>
    <row r="63" spans="36:36" x14ac:dyDescent="0.3">
      <c r="AJ63" s="17"/>
    </row>
    <row r="64" spans="36:36" x14ac:dyDescent="0.3">
      <c r="AJ64" s="17"/>
    </row>
    <row r="65" spans="36:36" x14ac:dyDescent="0.3">
      <c r="AJ65" s="17"/>
    </row>
    <row r="66" spans="36:36" x14ac:dyDescent="0.3">
      <c r="AJ66" s="17"/>
    </row>
    <row r="67" spans="36:36" x14ac:dyDescent="0.3">
      <c r="AJ67" s="17"/>
    </row>
    <row r="68" spans="36:36" x14ac:dyDescent="0.3">
      <c r="AJ68" s="17"/>
    </row>
    <row r="69" spans="36:36" x14ac:dyDescent="0.3">
      <c r="AJ69" s="17"/>
    </row>
    <row r="70" spans="36:36" x14ac:dyDescent="0.3">
      <c r="AJ70" s="17"/>
    </row>
    <row r="71" spans="36:36" x14ac:dyDescent="0.3">
      <c r="AJ71" s="17"/>
    </row>
    <row r="72" spans="36:36" x14ac:dyDescent="0.3">
      <c r="AJ72" s="17"/>
    </row>
    <row r="73" spans="36:36" x14ac:dyDescent="0.3">
      <c r="AJ73" s="17"/>
    </row>
    <row r="74" spans="36:36" x14ac:dyDescent="0.3">
      <c r="AJ74" s="17"/>
    </row>
    <row r="75" spans="36:36" x14ac:dyDescent="0.3">
      <c r="AJ75" s="17"/>
    </row>
    <row r="76" spans="36:36" x14ac:dyDescent="0.3">
      <c r="AJ76" s="17"/>
    </row>
    <row r="77" spans="36:36" x14ac:dyDescent="0.3">
      <c r="AJ77" s="17"/>
    </row>
    <row r="78" spans="36:36" x14ac:dyDescent="0.3">
      <c r="AJ78" s="17"/>
    </row>
    <row r="79" spans="36:36" x14ac:dyDescent="0.3">
      <c r="AJ79" s="17"/>
    </row>
    <row r="80" spans="36:36" x14ac:dyDescent="0.3">
      <c r="AJ80" s="17"/>
    </row>
    <row r="81" spans="36:36" x14ac:dyDescent="0.3">
      <c r="AJ81" s="17"/>
    </row>
    <row r="82" spans="36:36" x14ac:dyDescent="0.3">
      <c r="AJ82" s="17"/>
    </row>
    <row r="83" spans="36:36" x14ac:dyDescent="0.3">
      <c r="AJ83" s="17"/>
    </row>
    <row r="84" spans="36:36" x14ac:dyDescent="0.3">
      <c r="AJ84" s="17"/>
    </row>
    <row r="85" spans="36:36" x14ac:dyDescent="0.3">
      <c r="AJ85" s="17"/>
    </row>
    <row r="86" spans="36:36" x14ac:dyDescent="0.3">
      <c r="AJ86" s="17"/>
    </row>
    <row r="87" spans="36:36" x14ac:dyDescent="0.3">
      <c r="AJ87" s="17"/>
    </row>
    <row r="88" spans="36:36" x14ac:dyDescent="0.3">
      <c r="AJ88" s="17"/>
    </row>
    <row r="89" spans="36:36" x14ac:dyDescent="0.3">
      <c r="AJ89" s="17"/>
    </row>
    <row r="90" spans="36:36" x14ac:dyDescent="0.3">
      <c r="AJ90" s="17"/>
    </row>
    <row r="91" spans="36:36" x14ac:dyDescent="0.3">
      <c r="AJ91" s="17"/>
    </row>
    <row r="92" spans="36:36" x14ac:dyDescent="0.3">
      <c r="AJ92" s="17"/>
    </row>
    <row r="93" spans="36:36" x14ac:dyDescent="0.3">
      <c r="AJ93" s="17"/>
    </row>
    <row r="94" spans="36:36" x14ac:dyDescent="0.3">
      <c r="AJ94" s="17"/>
    </row>
    <row r="95" spans="36:36" x14ac:dyDescent="0.3">
      <c r="AJ95" s="17"/>
    </row>
    <row r="96" spans="36:36" x14ac:dyDescent="0.3">
      <c r="AJ96" s="17"/>
    </row>
    <row r="97" spans="36:36" x14ac:dyDescent="0.3">
      <c r="AJ97" s="17"/>
    </row>
    <row r="98" spans="36:36" x14ac:dyDescent="0.3">
      <c r="AJ98" s="17"/>
    </row>
    <row r="99" spans="36:36" x14ac:dyDescent="0.3">
      <c r="AJ99" s="17"/>
    </row>
    <row r="100" spans="36:36" x14ac:dyDescent="0.3">
      <c r="AJ100" s="17"/>
    </row>
    <row r="101" spans="36:36" x14ac:dyDescent="0.3">
      <c r="AJ101" s="17"/>
    </row>
    <row r="102" spans="36:36" x14ac:dyDescent="0.3">
      <c r="AJ102" s="17"/>
    </row>
    <row r="103" spans="36:36" x14ac:dyDescent="0.3">
      <c r="AJ103" s="17"/>
    </row>
    <row r="104" spans="36:36" x14ac:dyDescent="0.3">
      <c r="AJ104" s="17"/>
    </row>
    <row r="105" spans="36:36" x14ac:dyDescent="0.3">
      <c r="AJ105" s="17"/>
    </row>
    <row r="106" spans="36:36" x14ac:dyDescent="0.3">
      <c r="AJ106" s="17"/>
    </row>
    <row r="107" spans="36:36" x14ac:dyDescent="0.3">
      <c r="AJ107" s="17"/>
    </row>
    <row r="108" spans="36:36" x14ac:dyDescent="0.3">
      <c r="AJ108" s="17"/>
    </row>
    <row r="109" spans="36:36" x14ac:dyDescent="0.3">
      <c r="AJ109" s="17"/>
    </row>
    <row r="110" spans="36:36" x14ac:dyDescent="0.3">
      <c r="AJ110" s="17"/>
    </row>
    <row r="111" spans="36:36" x14ac:dyDescent="0.3">
      <c r="AJ111" s="17"/>
    </row>
    <row r="112" spans="36:36" x14ac:dyDescent="0.3">
      <c r="AJ112" s="17"/>
    </row>
    <row r="113" spans="36:36" x14ac:dyDescent="0.3">
      <c r="AJ113" s="17"/>
    </row>
    <row r="114" spans="36:36" x14ac:dyDescent="0.3">
      <c r="AJ114" s="17"/>
    </row>
    <row r="115" spans="36:36" x14ac:dyDescent="0.3">
      <c r="AJ115" s="17"/>
    </row>
    <row r="116" spans="36:36" x14ac:dyDescent="0.3">
      <c r="AJ116" s="17"/>
    </row>
    <row r="117" spans="36:36" x14ac:dyDescent="0.3">
      <c r="AJ117" s="17"/>
    </row>
    <row r="118" spans="36:36" x14ac:dyDescent="0.3">
      <c r="AJ118" s="17"/>
    </row>
    <row r="119" spans="36:36" x14ac:dyDescent="0.3">
      <c r="AJ119" s="17"/>
    </row>
    <row r="120" spans="36:36" x14ac:dyDescent="0.3">
      <c r="AJ120" s="17"/>
    </row>
    <row r="121" spans="36:36" x14ac:dyDescent="0.3">
      <c r="AJ121" s="17"/>
    </row>
    <row r="122" spans="36:36" x14ac:dyDescent="0.3">
      <c r="AJ122" s="17"/>
    </row>
    <row r="123" spans="36:36" x14ac:dyDescent="0.3">
      <c r="AJ123" s="17"/>
    </row>
    <row r="124" spans="36:36" x14ac:dyDescent="0.3">
      <c r="AJ124" s="17"/>
    </row>
    <row r="125" spans="36:36" x14ac:dyDescent="0.3">
      <c r="AJ125" s="17"/>
    </row>
    <row r="126" spans="36:36" x14ac:dyDescent="0.3">
      <c r="AJ126" s="17"/>
    </row>
    <row r="127" spans="36:36" x14ac:dyDescent="0.3">
      <c r="AJ127" s="17"/>
    </row>
    <row r="128" spans="36:36" x14ac:dyDescent="0.3">
      <c r="AJ128" s="17"/>
    </row>
    <row r="129" spans="36:36" x14ac:dyDescent="0.3">
      <c r="AJ129" s="17"/>
    </row>
    <row r="130" spans="36:36" x14ac:dyDescent="0.3">
      <c r="AJ130" s="17"/>
    </row>
    <row r="131" spans="36:36" x14ac:dyDescent="0.3">
      <c r="AJ131" s="17"/>
    </row>
    <row r="132" spans="36:36" x14ac:dyDescent="0.3">
      <c r="AJ132" s="17"/>
    </row>
    <row r="133" spans="36:36" x14ac:dyDescent="0.3">
      <c r="AJ133" s="17"/>
    </row>
    <row r="134" spans="36:36" x14ac:dyDescent="0.3">
      <c r="AJ134" s="17"/>
    </row>
    <row r="135" spans="36:36" x14ac:dyDescent="0.3">
      <c r="AJ135" s="17"/>
    </row>
    <row r="136" spans="36:36" x14ac:dyDescent="0.3">
      <c r="AJ136" s="17"/>
    </row>
    <row r="137" spans="36:36" x14ac:dyDescent="0.3">
      <c r="AJ137" s="17"/>
    </row>
    <row r="138" spans="36:36" x14ac:dyDescent="0.3">
      <c r="AJ138" s="17"/>
    </row>
    <row r="139" spans="36:36" x14ac:dyDescent="0.3">
      <c r="AJ139" s="17"/>
    </row>
    <row r="140" spans="36:36" x14ac:dyDescent="0.3">
      <c r="AJ140" s="17"/>
    </row>
    <row r="141" spans="36:36" x14ac:dyDescent="0.3">
      <c r="AJ141" s="17"/>
    </row>
    <row r="142" spans="36:36" x14ac:dyDescent="0.3">
      <c r="AJ142" s="17"/>
    </row>
    <row r="143" spans="36:36" x14ac:dyDescent="0.3">
      <c r="AJ143" s="17"/>
    </row>
    <row r="144" spans="36:36" x14ac:dyDescent="0.3">
      <c r="AJ144" s="17"/>
    </row>
    <row r="145" spans="36:36" x14ac:dyDescent="0.3">
      <c r="AJ145" s="17"/>
    </row>
    <row r="146" spans="36:36" x14ac:dyDescent="0.3">
      <c r="AJ146" s="17"/>
    </row>
    <row r="147" spans="36:36" x14ac:dyDescent="0.3">
      <c r="AJ147" s="17"/>
    </row>
    <row r="148" spans="36:36" x14ac:dyDescent="0.3">
      <c r="AJ148" s="17"/>
    </row>
    <row r="149" spans="36:36" x14ac:dyDescent="0.3">
      <c r="AJ149" s="17"/>
    </row>
    <row r="150" spans="36:36" x14ac:dyDescent="0.3">
      <c r="AJ150" s="17"/>
    </row>
    <row r="151" spans="36:36" x14ac:dyDescent="0.3">
      <c r="AJ151" s="17"/>
    </row>
    <row r="152" spans="36:36" x14ac:dyDescent="0.3">
      <c r="AJ152" s="17"/>
    </row>
    <row r="153" spans="36:36" x14ac:dyDescent="0.3">
      <c r="AJ153" s="17"/>
    </row>
    <row r="154" spans="36:36" x14ac:dyDescent="0.3">
      <c r="AJ154" s="17"/>
    </row>
    <row r="155" spans="36:36" x14ac:dyDescent="0.3">
      <c r="AJ155" s="17"/>
    </row>
    <row r="156" spans="36:36" x14ac:dyDescent="0.3">
      <c r="AJ156" s="17"/>
    </row>
    <row r="157" spans="36:36" x14ac:dyDescent="0.3">
      <c r="AJ157" s="17"/>
    </row>
    <row r="158" spans="36:36" x14ac:dyDescent="0.3">
      <c r="AJ158" s="17"/>
    </row>
    <row r="159" spans="36:36" x14ac:dyDescent="0.3">
      <c r="AJ159" s="17"/>
    </row>
    <row r="160" spans="36:36" x14ac:dyDescent="0.3">
      <c r="AJ160" s="17"/>
    </row>
    <row r="161" spans="36:36" x14ac:dyDescent="0.3">
      <c r="AJ161" s="17"/>
    </row>
    <row r="162" spans="36:36" x14ac:dyDescent="0.3">
      <c r="AJ162" s="17"/>
    </row>
    <row r="163" spans="36:36" x14ac:dyDescent="0.3">
      <c r="AJ163" s="17"/>
    </row>
    <row r="164" spans="36:36" x14ac:dyDescent="0.3">
      <c r="AJ164" s="17"/>
    </row>
    <row r="165" spans="36:36" x14ac:dyDescent="0.3">
      <c r="AJ165" s="17"/>
    </row>
    <row r="166" spans="36:36" x14ac:dyDescent="0.3">
      <c r="AJ166" s="17"/>
    </row>
    <row r="167" spans="36:36" x14ac:dyDescent="0.3">
      <c r="AJ167" s="17"/>
    </row>
    <row r="168" spans="36:36" x14ac:dyDescent="0.3">
      <c r="AJ168" s="17"/>
    </row>
    <row r="169" spans="36:36" x14ac:dyDescent="0.3">
      <c r="AJ169" s="17"/>
    </row>
    <row r="170" spans="36:36" x14ac:dyDescent="0.3">
      <c r="AJ170" s="17"/>
    </row>
    <row r="171" spans="36:36" x14ac:dyDescent="0.3">
      <c r="AJ171" s="17"/>
    </row>
    <row r="172" spans="36:36" x14ac:dyDescent="0.3">
      <c r="AJ172" s="17"/>
    </row>
    <row r="173" spans="36:36" x14ac:dyDescent="0.3">
      <c r="AJ173" s="17"/>
    </row>
    <row r="174" spans="36:36" x14ac:dyDescent="0.3">
      <c r="AJ174" s="17"/>
    </row>
    <row r="175" spans="36:36" x14ac:dyDescent="0.3">
      <c r="AJ175" s="17"/>
    </row>
    <row r="176" spans="36:36" x14ac:dyDescent="0.3">
      <c r="AJ176" s="17"/>
    </row>
    <row r="177" spans="36:36" x14ac:dyDescent="0.3">
      <c r="AJ177" s="17"/>
    </row>
    <row r="178" spans="36:36" x14ac:dyDescent="0.3">
      <c r="AJ178" s="17"/>
    </row>
    <row r="179" spans="36:36" x14ac:dyDescent="0.3">
      <c r="AJ179" s="17"/>
    </row>
    <row r="180" spans="36:36" x14ac:dyDescent="0.3">
      <c r="AJ180" s="17"/>
    </row>
    <row r="181" spans="36:36" x14ac:dyDescent="0.3">
      <c r="AJ181" s="17"/>
    </row>
    <row r="182" spans="36:36" x14ac:dyDescent="0.3">
      <c r="AJ182" s="17"/>
    </row>
    <row r="183" spans="36:36" x14ac:dyDescent="0.3">
      <c r="AJ183" s="17"/>
    </row>
    <row r="184" spans="36:36" x14ac:dyDescent="0.3">
      <c r="AJ184" s="17"/>
    </row>
    <row r="185" spans="36:36" x14ac:dyDescent="0.3">
      <c r="AJ185" s="17"/>
    </row>
    <row r="186" spans="36:36" x14ac:dyDescent="0.3">
      <c r="AJ186" s="17"/>
    </row>
    <row r="187" spans="36:36" x14ac:dyDescent="0.3">
      <c r="AJ187" s="17"/>
    </row>
    <row r="188" spans="36:36" x14ac:dyDescent="0.3">
      <c r="AJ188" s="17"/>
    </row>
    <row r="189" spans="36:36" x14ac:dyDescent="0.3">
      <c r="AJ189" s="17"/>
    </row>
    <row r="190" spans="36:36" x14ac:dyDescent="0.3">
      <c r="AJ190" s="17"/>
    </row>
    <row r="191" spans="36:36" x14ac:dyDescent="0.3">
      <c r="AJ191" s="17"/>
    </row>
    <row r="192" spans="36:36" x14ac:dyDescent="0.3">
      <c r="AJ192" s="17"/>
    </row>
    <row r="193" spans="36:36" x14ac:dyDescent="0.3">
      <c r="AJ193" s="17"/>
    </row>
    <row r="194" spans="36:36" x14ac:dyDescent="0.3">
      <c r="AJ194" s="17"/>
    </row>
    <row r="195" spans="36:36" x14ac:dyDescent="0.3">
      <c r="AJ195" s="17"/>
    </row>
    <row r="196" spans="36:36" x14ac:dyDescent="0.3">
      <c r="AJ196" s="17"/>
    </row>
    <row r="197" spans="36:36" x14ac:dyDescent="0.3">
      <c r="AJ197" s="17"/>
    </row>
    <row r="198" spans="36:36" x14ac:dyDescent="0.3">
      <c r="AJ198" s="17"/>
    </row>
    <row r="199" spans="36:36" x14ac:dyDescent="0.3">
      <c r="AJ199" s="17"/>
    </row>
    <row r="200" spans="36:36" x14ac:dyDescent="0.3">
      <c r="AJ200" s="17"/>
    </row>
    <row r="201" spans="36:36" x14ac:dyDescent="0.3">
      <c r="AJ201" s="17"/>
    </row>
    <row r="202" spans="36:36" x14ac:dyDescent="0.3">
      <c r="AJ202" s="17"/>
    </row>
    <row r="203" spans="36:36" x14ac:dyDescent="0.3">
      <c r="AJ203" s="17"/>
    </row>
    <row r="204" spans="36:36" x14ac:dyDescent="0.3">
      <c r="AJ204" s="17"/>
    </row>
    <row r="205" spans="36:36" x14ac:dyDescent="0.3">
      <c r="AJ205" s="17"/>
    </row>
    <row r="206" spans="36:36" x14ac:dyDescent="0.3">
      <c r="AJ206" s="17"/>
    </row>
    <row r="207" spans="36:36" x14ac:dyDescent="0.3">
      <c r="AJ207" s="17"/>
    </row>
    <row r="208" spans="36:36" x14ac:dyDescent="0.3">
      <c r="AJ208" s="17"/>
    </row>
    <row r="209" spans="36:36" x14ac:dyDescent="0.3">
      <c r="AJ209" s="17"/>
    </row>
    <row r="210" spans="36:36" x14ac:dyDescent="0.3">
      <c r="AJ210" s="17"/>
    </row>
    <row r="211" spans="36:36" x14ac:dyDescent="0.3">
      <c r="AJ211" s="17"/>
    </row>
    <row r="212" spans="36:36" x14ac:dyDescent="0.3">
      <c r="AJ212" s="17"/>
    </row>
    <row r="213" spans="36:36" x14ac:dyDescent="0.3">
      <c r="AJ213" s="17"/>
    </row>
    <row r="214" spans="36:36" x14ac:dyDescent="0.3">
      <c r="AJ214" s="17"/>
    </row>
    <row r="215" spans="36:36" x14ac:dyDescent="0.3">
      <c r="AJ215" s="17"/>
    </row>
    <row r="216" spans="36:36" x14ac:dyDescent="0.3">
      <c r="AJ216" s="17"/>
    </row>
    <row r="217" spans="36:36" x14ac:dyDescent="0.3">
      <c r="AJ217" s="17"/>
    </row>
    <row r="218" spans="36:36" x14ac:dyDescent="0.3">
      <c r="AJ218" s="17"/>
    </row>
    <row r="219" spans="36:36" x14ac:dyDescent="0.3">
      <c r="AJ219" s="17"/>
    </row>
    <row r="220" spans="36:36" x14ac:dyDescent="0.3">
      <c r="AJ220" s="17"/>
    </row>
    <row r="221" spans="36:36" x14ac:dyDescent="0.3">
      <c r="AJ221" s="17"/>
    </row>
    <row r="222" spans="36:36" x14ac:dyDescent="0.3">
      <c r="AJ222" s="17"/>
    </row>
    <row r="223" spans="36:36" x14ac:dyDescent="0.3">
      <c r="AJ223" s="17"/>
    </row>
    <row r="224" spans="36:36" x14ac:dyDescent="0.3">
      <c r="AJ224" s="17"/>
    </row>
    <row r="225" spans="36:36" x14ac:dyDescent="0.3">
      <c r="AJ225" s="17"/>
    </row>
    <row r="226" spans="36:36" x14ac:dyDescent="0.3">
      <c r="AJ226" s="17"/>
    </row>
    <row r="227" spans="36:36" x14ac:dyDescent="0.3">
      <c r="AJ227" s="17"/>
    </row>
    <row r="228" spans="36:36" x14ac:dyDescent="0.3">
      <c r="AJ228" s="17"/>
    </row>
    <row r="229" spans="36:36" x14ac:dyDescent="0.3">
      <c r="AJ229" s="17"/>
    </row>
    <row r="230" spans="36:36" x14ac:dyDescent="0.3">
      <c r="AJ230" s="17"/>
    </row>
    <row r="231" spans="36:36" x14ac:dyDescent="0.3">
      <c r="AJ231" s="17"/>
    </row>
    <row r="232" spans="36:36" x14ac:dyDescent="0.3">
      <c r="AJ232" s="17"/>
    </row>
    <row r="233" spans="36:36" x14ac:dyDescent="0.3">
      <c r="AJ233" s="17"/>
    </row>
    <row r="234" spans="36:36" x14ac:dyDescent="0.3">
      <c r="AJ234" s="17"/>
    </row>
    <row r="235" spans="36:36" x14ac:dyDescent="0.3">
      <c r="AJ235" s="17"/>
    </row>
    <row r="236" spans="36:36" x14ac:dyDescent="0.3">
      <c r="AJ236" s="17"/>
    </row>
    <row r="237" spans="36:36" x14ac:dyDescent="0.3">
      <c r="AJ237" s="17"/>
    </row>
    <row r="238" spans="36:36" x14ac:dyDescent="0.3">
      <c r="AJ238" s="17"/>
    </row>
    <row r="239" spans="36:36" x14ac:dyDescent="0.3">
      <c r="AJ239" s="17"/>
    </row>
    <row r="240" spans="36:36" x14ac:dyDescent="0.3">
      <c r="AJ240" s="17"/>
    </row>
    <row r="241" spans="36:36" x14ac:dyDescent="0.3">
      <c r="AJ241" s="17"/>
    </row>
    <row r="242" spans="36:36" x14ac:dyDescent="0.3">
      <c r="AJ242" s="17"/>
    </row>
    <row r="243" spans="36:36" x14ac:dyDescent="0.3">
      <c r="AJ243" s="17"/>
    </row>
    <row r="244" spans="36:36" x14ac:dyDescent="0.3">
      <c r="AJ244" s="17"/>
    </row>
    <row r="245" spans="36:36" x14ac:dyDescent="0.3">
      <c r="AJ245" s="17"/>
    </row>
    <row r="246" spans="36:36" x14ac:dyDescent="0.3">
      <c r="AJ246" s="17"/>
    </row>
    <row r="247" spans="36:36" x14ac:dyDescent="0.3">
      <c r="AJ247" s="17"/>
    </row>
    <row r="248" spans="36:36" x14ac:dyDescent="0.3">
      <c r="AJ248" s="17"/>
    </row>
    <row r="249" spans="36:36" x14ac:dyDescent="0.3">
      <c r="AJ249" s="17"/>
    </row>
    <row r="250" spans="36:36" x14ac:dyDescent="0.3">
      <c r="AJ250" s="17"/>
    </row>
    <row r="251" spans="36:36" x14ac:dyDescent="0.3">
      <c r="AJ251" s="17"/>
    </row>
    <row r="252" spans="36:36" x14ac:dyDescent="0.3">
      <c r="AJ252" s="17"/>
    </row>
    <row r="253" spans="36:36" x14ac:dyDescent="0.3">
      <c r="AJ253" s="17"/>
    </row>
    <row r="254" spans="36:36" x14ac:dyDescent="0.3">
      <c r="AJ254" s="17"/>
    </row>
    <row r="255" spans="36:36" x14ac:dyDescent="0.3">
      <c r="AJ255" s="17"/>
    </row>
    <row r="256" spans="36:36" x14ac:dyDescent="0.3">
      <c r="AJ256" s="17"/>
    </row>
    <row r="257" spans="36:36" x14ac:dyDescent="0.3">
      <c r="AJ257" s="17"/>
    </row>
    <row r="258" spans="36:36" x14ac:dyDescent="0.3">
      <c r="AJ258" s="17"/>
    </row>
    <row r="259" spans="36:36" x14ac:dyDescent="0.3">
      <c r="AJ259" s="17"/>
    </row>
    <row r="260" spans="36:36" x14ac:dyDescent="0.3">
      <c r="AJ260" s="17"/>
    </row>
    <row r="261" spans="36:36" x14ac:dyDescent="0.3">
      <c r="AJ261" s="17"/>
    </row>
    <row r="262" spans="36:36" x14ac:dyDescent="0.3">
      <c r="AJ262" s="17"/>
    </row>
    <row r="263" spans="36:36" x14ac:dyDescent="0.3">
      <c r="AJ263" s="17"/>
    </row>
    <row r="264" spans="36:36" x14ac:dyDescent="0.3">
      <c r="AJ264" s="17"/>
    </row>
    <row r="265" spans="36:36" x14ac:dyDescent="0.3">
      <c r="AJ265" s="17"/>
    </row>
    <row r="266" spans="36:36" x14ac:dyDescent="0.3">
      <c r="AJ266" s="17"/>
    </row>
    <row r="267" spans="36:36" x14ac:dyDescent="0.3">
      <c r="AJ267" s="17"/>
    </row>
    <row r="268" spans="36:36" x14ac:dyDescent="0.3">
      <c r="AJ268" s="17"/>
    </row>
    <row r="269" spans="36:36" x14ac:dyDescent="0.3">
      <c r="AJ269" s="17"/>
    </row>
    <row r="270" spans="36:36" x14ac:dyDescent="0.3">
      <c r="AJ270" s="17"/>
    </row>
    <row r="271" spans="36:36" x14ac:dyDescent="0.3">
      <c r="AJ271" s="17"/>
    </row>
    <row r="272" spans="36:36" x14ac:dyDescent="0.3">
      <c r="AJ272" s="17"/>
    </row>
    <row r="273" spans="36:36" x14ac:dyDescent="0.3">
      <c r="AJ273" s="17"/>
    </row>
    <row r="274" spans="36:36" x14ac:dyDescent="0.3">
      <c r="AJ274" s="17"/>
    </row>
    <row r="275" spans="36:36" x14ac:dyDescent="0.3">
      <c r="AJ275" s="17"/>
    </row>
    <row r="276" spans="36:36" x14ac:dyDescent="0.3">
      <c r="AJ276" s="17"/>
    </row>
    <row r="277" spans="36:36" x14ac:dyDescent="0.3">
      <c r="AJ277" s="17"/>
    </row>
    <row r="278" spans="36:36" x14ac:dyDescent="0.3">
      <c r="AJ278" s="17"/>
    </row>
    <row r="279" spans="36:36" x14ac:dyDescent="0.3">
      <c r="AJ279" s="17"/>
    </row>
    <row r="280" spans="36:36" x14ac:dyDescent="0.3">
      <c r="AJ280" s="17"/>
    </row>
    <row r="281" spans="36:36" x14ac:dyDescent="0.3">
      <c r="AJ281" s="17"/>
    </row>
    <row r="282" spans="36:36" x14ac:dyDescent="0.3">
      <c r="AJ282" s="17"/>
    </row>
    <row r="283" spans="36:36" x14ac:dyDescent="0.3">
      <c r="AJ283" s="17"/>
    </row>
    <row r="284" spans="36:36" x14ac:dyDescent="0.3">
      <c r="AJ284" s="17"/>
    </row>
    <row r="285" spans="36:36" x14ac:dyDescent="0.3">
      <c r="AJ285" s="17"/>
    </row>
    <row r="286" spans="36:36" x14ac:dyDescent="0.3">
      <c r="AJ286" s="17"/>
    </row>
    <row r="287" spans="36:36" x14ac:dyDescent="0.3">
      <c r="AJ287" s="17"/>
    </row>
    <row r="288" spans="36:36" x14ac:dyDescent="0.3">
      <c r="AJ288" s="17"/>
    </row>
    <row r="289" spans="36:36" x14ac:dyDescent="0.3">
      <c r="AJ289" s="17"/>
    </row>
    <row r="290" spans="36:36" x14ac:dyDescent="0.3">
      <c r="AJ290" s="17"/>
    </row>
    <row r="291" spans="36:36" x14ac:dyDescent="0.3">
      <c r="AJ291" s="17"/>
    </row>
    <row r="292" spans="36:36" x14ac:dyDescent="0.3">
      <c r="AJ292" s="17"/>
    </row>
    <row r="293" spans="36:36" x14ac:dyDescent="0.3">
      <c r="AJ293" s="17"/>
    </row>
    <row r="294" spans="36:36" x14ac:dyDescent="0.3">
      <c r="AJ294" s="17"/>
    </row>
    <row r="295" spans="36:36" x14ac:dyDescent="0.3">
      <c r="AJ295" s="17"/>
    </row>
    <row r="296" spans="36:36" x14ac:dyDescent="0.3">
      <c r="AJ296" s="17"/>
    </row>
    <row r="297" spans="36:36" x14ac:dyDescent="0.3">
      <c r="AJ297" s="17"/>
    </row>
    <row r="298" spans="36:36" x14ac:dyDescent="0.3">
      <c r="AJ298" s="17"/>
    </row>
    <row r="299" spans="36:36" x14ac:dyDescent="0.3">
      <c r="AJ299" s="17"/>
    </row>
    <row r="300" spans="36:36" x14ac:dyDescent="0.3">
      <c r="AJ300" s="17"/>
    </row>
    <row r="301" spans="36:36" x14ac:dyDescent="0.3">
      <c r="AJ301" s="17"/>
    </row>
    <row r="302" spans="36:36" x14ac:dyDescent="0.3">
      <c r="AJ302" s="17"/>
    </row>
    <row r="303" spans="36:36" x14ac:dyDescent="0.3">
      <c r="AJ303" s="17"/>
    </row>
    <row r="304" spans="36:36" x14ac:dyDescent="0.3">
      <c r="AJ304" s="17"/>
    </row>
    <row r="305" spans="36:36" x14ac:dyDescent="0.3">
      <c r="AJ305" s="17"/>
    </row>
    <row r="306" spans="36:36" x14ac:dyDescent="0.3">
      <c r="AJ306" s="17"/>
    </row>
    <row r="307" spans="36:36" x14ac:dyDescent="0.3">
      <c r="AJ307" s="17"/>
    </row>
    <row r="308" spans="36:36" x14ac:dyDescent="0.3">
      <c r="AJ308" s="17"/>
    </row>
    <row r="309" spans="36:36" x14ac:dyDescent="0.3">
      <c r="AJ309" s="17"/>
    </row>
    <row r="310" spans="36:36" x14ac:dyDescent="0.3">
      <c r="AJ310" s="17"/>
    </row>
    <row r="311" spans="36:36" x14ac:dyDescent="0.3">
      <c r="AJ311" s="17"/>
    </row>
    <row r="312" spans="36:36" x14ac:dyDescent="0.3">
      <c r="AJ312" s="17"/>
    </row>
    <row r="313" spans="36:36" x14ac:dyDescent="0.3">
      <c r="AJ313" s="17"/>
    </row>
    <row r="314" spans="36:36" x14ac:dyDescent="0.3">
      <c r="AJ314" s="17"/>
    </row>
    <row r="315" spans="36:36" x14ac:dyDescent="0.3">
      <c r="AJ315" s="17"/>
    </row>
    <row r="316" spans="36:36" x14ac:dyDescent="0.3">
      <c r="AJ316" s="17"/>
    </row>
    <row r="317" spans="36:36" x14ac:dyDescent="0.3">
      <c r="AJ317" s="17"/>
    </row>
    <row r="318" spans="36:36" x14ac:dyDescent="0.3">
      <c r="AJ318" s="17"/>
    </row>
    <row r="319" spans="36:36" x14ac:dyDescent="0.3">
      <c r="AJ319" s="17"/>
    </row>
    <row r="320" spans="36:36" x14ac:dyDescent="0.3">
      <c r="AJ320" s="17"/>
    </row>
    <row r="321" spans="36:36" x14ac:dyDescent="0.3">
      <c r="AJ321" s="17"/>
    </row>
    <row r="322" spans="36:36" x14ac:dyDescent="0.3">
      <c r="AJ322" s="17"/>
    </row>
    <row r="323" spans="36:36" x14ac:dyDescent="0.3">
      <c r="AJ323" s="17"/>
    </row>
    <row r="324" spans="36:36" x14ac:dyDescent="0.3">
      <c r="AJ324" s="17"/>
    </row>
    <row r="325" spans="36:36" x14ac:dyDescent="0.3">
      <c r="AJ325" s="17"/>
    </row>
    <row r="326" spans="36:36" x14ac:dyDescent="0.3">
      <c r="AJ326" s="17"/>
    </row>
    <row r="327" spans="36:36" x14ac:dyDescent="0.3">
      <c r="AJ327" s="17"/>
    </row>
    <row r="328" spans="36:36" x14ac:dyDescent="0.3">
      <c r="AJ328" s="17"/>
    </row>
    <row r="329" spans="36:36" x14ac:dyDescent="0.3">
      <c r="AJ329" s="17"/>
    </row>
    <row r="330" spans="36:36" x14ac:dyDescent="0.3">
      <c r="AJ330" s="17"/>
    </row>
    <row r="331" spans="36:36" x14ac:dyDescent="0.3">
      <c r="AJ331" s="17"/>
    </row>
    <row r="332" spans="36:36" x14ac:dyDescent="0.3">
      <c r="AJ332" s="17"/>
    </row>
    <row r="333" spans="36:36" x14ac:dyDescent="0.3">
      <c r="AJ333" s="17"/>
    </row>
    <row r="334" spans="36:36" x14ac:dyDescent="0.3">
      <c r="AJ334" s="17"/>
    </row>
    <row r="335" spans="36:36" x14ac:dyDescent="0.3">
      <c r="AJ335" s="17"/>
    </row>
    <row r="336" spans="36:36" x14ac:dyDescent="0.3">
      <c r="AJ336" s="17"/>
    </row>
    <row r="337" spans="36:36" x14ac:dyDescent="0.3">
      <c r="AJ337" s="17"/>
    </row>
    <row r="338" spans="36:36" x14ac:dyDescent="0.3">
      <c r="AJ338" s="17"/>
    </row>
    <row r="339" spans="36:36" x14ac:dyDescent="0.3">
      <c r="AJ339" s="17"/>
    </row>
    <row r="340" spans="36:36" x14ac:dyDescent="0.3">
      <c r="AJ340" s="17"/>
    </row>
    <row r="341" spans="36:36" x14ac:dyDescent="0.3">
      <c r="AJ341" s="17"/>
    </row>
    <row r="342" spans="36:36" x14ac:dyDescent="0.3">
      <c r="AJ342" s="17"/>
    </row>
    <row r="343" spans="36:36" x14ac:dyDescent="0.3">
      <c r="AJ343" s="17"/>
    </row>
    <row r="344" spans="36:36" x14ac:dyDescent="0.3">
      <c r="AJ344" s="17"/>
    </row>
    <row r="345" spans="36:36" x14ac:dyDescent="0.3">
      <c r="AJ345" s="17"/>
    </row>
    <row r="346" spans="36:36" x14ac:dyDescent="0.3">
      <c r="AJ346" s="17"/>
    </row>
    <row r="347" spans="36:36" x14ac:dyDescent="0.3">
      <c r="AJ347" s="17"/>
    </row>
    <row r="348" spans="36:36" x14ac:dyDescent="0.3">
      <c r="AJ348" s="17"/>
    </row>
    <row r="349" spans="36:36" x14ac:dyDescent="0.3">
      <c r="AJ349" s="17"/>
    </row>
    <row r="350" spans="36:36" x14ac:dyDescent="0.3">
      <c r="AJ350" s="17"/>
    </row>
    <row r="351" spans="36:36" x14ac:dyDescent="0.3">
      <c r="AJ351" s="17"/>
    </row>
    <row r="352" spans="36:36" x14ac:dyDescent="0.3">
      <c r="AJ352" s="17"/>
    </row>
    <row r="353" spans="36:36" x14ac:dyDescent="0.3">
      <c r="AJ353" s="17"/>
    </row>
    <row r="354" spans="36:36" x14ac:dyDescent="0.3">
      <c r="AJ354" s="17"/>
    </row>
    <row r="355" spans="36:36" x14ac:dyDescent="0.3">
      <c r="AJ355" s="17"/>
    </row>
    <row r="356" spans="36:36" x14ac:dyDescent="0.3">
      <c r="AJ356" s="17"/>
    </row>
    <row r="357" spans="36:36" x14ac:dyDescent="0.3">
      <c r="AJ357" s="17"/>
    </row>
    <row r="358" spans="36:36" x14ac:dyDescent="0.3">
      <c r="AJ358" s="17"/>
    </row>
    <row r="359" spans="36:36" x14ac:dyDescent="0.3">
      <c r="AJ359" s="17"/>
    </row>
    <row r="360" spans="36:36" x14ac:dyDescent="0.3">
      <c r="AJ360" s="17"/>
    </row>
    <row r="361" spans="36:36" x14ac:dyDescent="0.3">
      <c r="AJ361" s="17"/>
    </row>
    <row r="362" spans="36:36" x14ac:dyDescent="0.3">
      <c r="AJ362" s="17"/>
    </row>
    <row r="363" spans="36:36" x14ac:dyDescent="0.3">
      <c r="AJ363" s="17"/>
    </row>
    <row r="364" spans="36:36" x14ac:dyDescent="0.3">
      <c r="AJ364" s="17"/>
    </row>
    <row r="365" spans="36:36" x14ac:dyDescent="0.3">
      <c r="AJ365" s="17"/>
    </row>
    <row r="366" spans="36:36" x14ac:dyDescent="0.3">
      <c r="AJ366" s="17"/>
    </row>
    <row r="367" spans="36:36" x14ac:dyDescent="0.3">
      <c r="AJ367" s="17"/>
    </row>
    <row r="368" spans="36:36" x14ac:dyDescent="0.3">
      <c r="AJ368" s="17"/>
    </row>
    <row r="369" spans="36:36" x14ac:dyDescent="0.3">
      <c r="AJ369" s="17"/>
    </row>
    <row r="370" spans="36:36" x14ac:dyDescent="0.3">
      <c r="AJ370" s="17"/>
    </row>
    <row r="371" spans="36:36" x14ac:dyDescent="0.3">
      <c r="AJ371" s="17"/>
    </row>
    <row r="372" spans="36:36" x14ac:dyDescent="0.3">
      <c r="AJ372" s="17"/>
    </row>
    <row r="373" spans="36:36" x14ac:dyDescent="0.3">
      <c r="AJ373" s="17"/>
    </row>
    <row r="374" spans="36:36" x14ac:dyDescent="0.3">
      <c r="AJ374" s="17"/>
    </row>
    <row r="375" spans="36:36" x14ac:dyDescent="0.3">
      <c r="AJ375" s="17"/>
    </row>
    <row r="376" spans="36:36" x14ac:dyDescent="0.3">
      <c r="AJ376" s="17"/>
    </row>
    <row r="377" spans="36:36" x14ac:dyDescent="0.3">
      <c r="AJ377" s="17"/>
    </row>
    <row r="378" spans="36:36" x14ac:dyDescent="0.3">
      <c r="AJ378" s="17"/>
    </row>
    <row r="379" spans="36:36" x14ac:dyDescent="0.3">
      <c r="AJ379" s="17"/>
    </row>
    <row r="380" spans="36:36" x14ac:dyDescent="0.3">
      <c r="AJ380" s="17"/>
    </row>
    <row r="381" spans="36:36" x14ac:dyDescent="0.3">
      <c r="AJ381" s="17"/>
    </row>
    <row r="382" spans="36:36" x14ac:dyDescent="0.3">
      <c r="AJ382" s="17"/>
    </row>
    <row r="383" spans="36:36" x14ac:dyDescent="0.3">
      <c r="AJ383" s="17"/>
    </row>
    <row r="384" spans="36:36" x14ac:dyDescent="0.3">
      <c r="AJ384" s="17"/>
    </row>
    <row r="385" spans="36:36" x14ac:dyDescent="0.3">
      <c r="AJ385" s="17"/>
    </row>
    <row r="386" spans="36:36" x14ac:dyDescent="0.3">
      <c r="AJ386" s="17"/>
    </row>
    <row r="387" spans="36:36" x14ac:dyDescent="0.3">
      <c r="AJ387" s="17"/>
    </row>
    <row r="388" spans="36:36" x14ac:dyDescent="0.3">
      <c r="AJ388" s="17"/>
    </row>
    <row r="389" spans="36:36" x14ac:dyDescent="0.3">
      <c r="AJ389" s="17"/>
    </row>
    <row r="390" spans="36:36" x14ac:dyDescent="0.3">
      <c r="AJ390" s="17"/>
    </row>
    <row r="391" spans="36:36" x14ac:dyDescent="0.3">
      <c r="AJ391" s="17"/>
    </row>
    <row r="392" spans="36:36" x14ac:dyDescent="0.3">
      <c r="AJ392" s="17"/>
    </row>
    <row r="393" spans="36:36" x14ac:dyDescent="0.3">
      <c r="AJ393" s="17"/>
    </row>
    <row r="394" spans="36:36" x14ac:dyDescent="0.3">
      <c r="AJ394" s="17"/>
    </row>
    <row r="395" spans="36:36" x14ac:dyDescent="0.3">
      <c r="AJ395" s="17"/>
    </row>
    <row r="396" spans="36:36" x14ac:dyDescent="0.3">
      <c r="AJ396" s="17"/>
    </row>
    <row r="397" spans="36:36" x14ac:dyDescent="0.3">
      <c r="AJ397" s="17"/>
    </row>
    <row r="398" spans="36:36" x14ac:dyDescent="0.3">
      <c r="AJ398" s="17"/>
    </row>
    <row r="399" spans="36:36" x14ac:dyDescent="0.3">
      <c r="AJ399" s="17"/>
    </row>
    <row r="400" spans="36:36" x14ac:dyDescent="0.3">
      <c r="AJ400" s="17"/>
    </row>
    <row r="401" spans="36:36" x14ac:dyDescent="0.3">
      <c r="AJ401" s="17"/>
    </row>
    <row r="402" spans="36:36" x14ac:dyDescent="0.3">
      <c r="AJ402" s="17"/>
    </row>
    <row r="403" spans="36:36" x14ac:dyDescent="0.3">
      <c r="AJ403" s="17"/>
    </row>
    <row r="404" spans="36:36" x14ac:dyDescent="0.3">
      <c r="AJ404" s="17"/>
    </row>
    <row r="405" spans="36:36" x14ac:dyDescent="0.3">
      <c r="AJ405" s="17"/>
    </row>
    <row r="406" spans="36:36" x14ac:dyDescent="0.3">
      <c r="AJ406" s="17"/>
    </row>
    <row r="407" spans="36:36" x14ac:dyDescent="0.3">
      <c r="AJ407" s="17"/>
    </row>
    <row r="408" spans="36:36" x14ac:dyDescent="0.3">
      <c r="AJ408" s="17"/>
    </row>
    <row r="409" spans="36:36" x14ac:dyDescent="0.3">
      <c r="AJ409" s="17"/>
    </row>
    <row r="410" spans="36:36" x14ac:dyDescent="0.3">
      <c r="AJ410" s="17"/>
    </row>
    <row r="411" spans="36:36" x14ac:dyDescent="0.3">
      <c r="AJ411" s="17"/>
    </row>
    <row r="412" spans="36:36" x14ac:dyDescent="0.3">
      <c r="AJ412" s="17"/>
    </row>
    <row r="413" spans="36:36" x14ac:dyDescent="0.3">
      <c r="AJ413" s="17"/>
    </row>
    <row r="414" spans="36:36" x14ac:dyDescent="0.3">
      <c r="AJ414" s="17"/>
    </row>
    <row r="415" spans="36:36" x14ac:dyDescent="0.3">
      <c r="AJ415" s="17"/>
    </row>
    <row r="416" spans="36:36" x14ac:dyDescent="0.3">
      <c r="AJ416" s="17"/>
    </row>
    <row r="417" spans="36:36" x14ac:dyDescent="0.3">
      <c r="AJ417" s="17"/>
    </row>
    <row r="418" spans="36:36" x14ac:dyDescent="0.3">
      <c r="AJ418" s="17"/>
    </row>
    <row r="419" spans="36:36" x14ac:dyDescent="0.3">
      <c r="AJ419" s="17"/>
    </row>
    <row r="420" spans="36:36" x14ac:dyDescent="0.3">
      <c r="AJ420" s="17"/>
    </row>
  </sheetData>
  <mergeCells count="31">
    <mergeCell ref="B5:E7"/>
    <mergeCell ref="F5:AI5"/>
    <mergeCell ref="B25:E25"/>
    <mergeCell ref="A26:E26"/>
    <mergeCell ref="B19:E19"/>
    <mergeCell ref="B20:E20"/>
    <mergeCell ref="B21:E21"/>
    <mergeCell ref="B22:E22"/>
    <mergeCell ref="B23:E23"/>
    <mergeCell ref="B24:E24"/>
    <mergeCell ref="F6:K6"/>
    <mergeCell ref="L6:Q6"/>
    <mergeCell ref="R6:W6"/>
    <mergeCell ref="X6:AC6"/>
    <mergeCell ref="AD6:AI6"/>
    <mergeCell ref="A1:AI1"/>
    <mergeCell ref="A2:AI2"/>
    <mergeCell ref="A3:AI3"/>
    <mergeCell ref="A4:AI4"/>
    <mergeCell ref="B18:E18"/>
    <mergeCell ref="B8:E8"/>
    <mergeCell ref="B9:E9"/>
    <mergeCell ref="B10:E10"/>
    <mergeCell ref="B11:E11"/>
    <mergeCell ref="B12:E12"/>
    <mergeCell ref="B13:E13"/>
    <mergeCell ref="B14:E14"/>
    <mergeCell ref="B15:E15"/>
    <mergeCell ref="B16:E16"/>
    <mergeCell ref="B17:E17"/>
    <mergeCell ref="A5:A7"/>
  </mergeCells>
  <printOptions horizontalCentered="1" verticalCentered="1"/>
  <pageMargins left="0.6" right="0.25" top="0.75" bottom="0.75" header="0.3" footer="0.3"/>
  <pageSetup paperSize="9" scale="66" orientation="landscape" horizontalDpi="4294967293" verticalDpi="4294967293" r:id="rId1"/>
  <headerFooter>
    <oddFooter>&amp;R&amp;"Arial,Regular"&amp;14VI - 11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K47"/>
  <sheetViews>
    <sheetView view="pageBreakPreview" zoomScale="61" zoomScaleSheetLayoutView="61" workbookViewId="0">
      <selection sqref="A1:AI27"/>
    </sheetView>
  </sheetViews>
  <sheetFormatPr defaultRowHeight="14.4" x14ac:dyDescent="0.3"/>
  <cols>
    <col min="1" max="1" width="4.5546875" customWidth="1"/>
    <col min="2" max="2" width="9.21875" customWidth="1"/>
    <col min="3" max="3" width="1.44140625" customWidth="1"/>
    <col min="4" max="4" width="6" customWidth="1"/>
    <col min="5" max="5" width="4.21875" customWidth="1"/>
    <col min="6" max="6" width="9.21875" hidden="1" customWidth="1"/>
    <col min="7" max="9" width="9.44140625" hidden="1" customWidth="1"/>
    <col min="10" max="10" width="8.77734375" hidden="1" customWidth="1"/>
    <col min="11" max="11" width="11" hidden="1" customWidth="1"/>
    <col min="12" max="13" width="9.44140625" hidden="1" customWidth="1"/>
    <col min="14" max="15" width="9.21875" hidden="1" customWidth="1"/>
    <col min="16" max="16" width="8.21875" hidden="1" customWidth="1"/>
    <col min="17" max="17" width="11" hidden="1" customWidth="1"/>
    <col min="18" max="18" width="11.21875" customWidth="1"/>
    <col min="19" max="19" width="10.44140625" customWidth="1"/>
    <col min="20" max="20" width="11.44140625" customWidth="1"/>
    <col min="21" max="21" width="10.5546875" customWidth="1"/>
    <col min="22" max="22" width="9.44140625" customWidth="1"/>
    <col min="23" max="23" width="12.21875" customWidth="1"/>
    <col min="24" max="24" width="11.21875" customWidth="1"/>
    <col min="25" max="25" width="10.44140625" customWidth="1"/>
    <col min="26" max="26" width="11.44140625" customWidth="1"/>
    <col min="27" max="27" width="10.5546875" customWidth="1"/>
    <col min="28" max="28" width="9.44140625" customWidth="1"/>
    <col min="29" max="29" width="9.77734375" customWidth="1"/>
    <col min="30" max="34" width="9.44140625" customWidth="1"/>
    <col min="35" max="35" width="12.21875" customWidth="1"/>
  </cols>
  <sheetData>
    <row r="1" spans="1:37" ht="15.75" customHeight="1" x14ac:dyDescent="0.3">
      <c r="A1" s="79" t="s">
        <v>62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  <c r="AA1" s="79"/>
      <c r="AB1" s="79"/>
      <c r="AC1" s="79"/>
      <c r="AD1" s="79"/>
      <c r="AE1" s="79"/>
      <c r="AF1" s="79"/>
      <c r="AG1" s="79"/>
      <c r="AH1" s="79"/>
      <c r="AI1" s="79"/>
    </row>
    <row r="2" spans="1:37" ht="15.6" x14ac:dyDescent="0.3">
      <c r="A2" s="79" t="s">
        <v>33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79"/>
      <c r="AE2" s="79"/>
      <c r="AF2" s="79"/>
      <c r="AG2" s="79"/>
      <c r="AH2" s="79"/>
      <c r="AI2" s="79"/>
    </row>
    <row r="3" spans="1:37" ht="15.6" x14ac:dyDescent="0.3">
      <c r="A3" s="79" t="s">
        <v>88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79"/>
      <c r="AD3" s="79"/>
      <c r="AE3" s="79"/>
      <c r="AF3" s="79"/>
      <c r="AG3" s="79"/>
      <c r="AH3" s="79"/>
      <c r="AI3" s="79"/>
    </row>
    <row r="4" spans="1:37" x14ac:dyDescent="0.3">
      <c r="A4" s="90"/>
      <c r="B4" s="90"/>
      <c r="C4" s="90"/>
      <c r="D4" s="90"/>
      <c r="E4" s="90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V4" s="91"/>
      <c r="W4" s="91"/>
    </row>
    <row r="5" spans="1:37" ht="18" customHeight="1" x14ac:dyDescent="0.3">
      <c r="A5" s="89" t="s">
        <v>20</v>
      </c>
      <c r="B5" s="89" t="s">
        <v>61</v>
      </c>
      <c r="C5" s="89"/>
      <c r="D5" s="89"/>
      <c r="E5" s="89"/>
      <c r="F5" s="92" t="s">
        <v>19</v>
      </c>
      <c r="G5" s="93"/>
      <c r="H5" s="93"/>
      <c r="I5" s="93"/>
      <c r="J5" s="93"/>
      <c r="K5" s="93"/>
      <c r="L5" s="93"/>
      <c r="M5" s="93"/>
      <c r="N5" s="93"/>
      <c r="O5" s="93"/>
      <c r="P5" s="93"/>
      <c r="Q5" s="93"/>
      <c r="R5" s="93"/>
      <c r="S5" s="93"/>
      <c r="T5" s="93"/>
      <c r="U5" s="93"/>
      <c r="V5" s="93"/>
      <c r="W5" s="93"/>
      <c r="X5" s="93"/>
      <c r="Y5" s="93"/>
      <c r="Z5" s="93"/>
      <c r="AA5" s="93"/>
      <c r="AB5" s="93"/>
      <c r="AC5" s="93"/>
      <c r="AD5" s="93"/>
      <c r="AE5" s="93"/>
      <c r="AF5" s="93"/>
      <c r="AG5" s="93"/>
      <c r="AH5" s="93"/>
      <c r="AI5" s="94"/>
    </row>
    <row r="6" spans="1:37" ht="18" customHeight="1" x14ac:dyDescent="0.3">
      <c r="A6" s="89"/>
      <c r="B6" s="89"/>
      <c r="C6" s="89"/>
      <c r="D6" s="89"/>
      <c r="E6" s="89"/>
      <c r="F6" s="89">
        <v>2018</v>
      </c>
      <c r="G6" s="89"/>
      <c r="H6" s="89"/>
      <c r="I6" s="89"/>
      <c r="J6" s="89"/>
      <c r="K6" s="89"/>
      <c r="L6" s="89">
        <v>2019</v>
      </c>
      <c r="M6" s="89"/>
      <c r="N6" s="89"/>
      <c r="O6" s="89"/>
      <c r="P6" s="89"/>
      <c r="Q6" s="89"/>
      <c r="R6" s="89">
        <v>2020</v>
      </c>
      <c r="S6" s="89"/>
      <c r="T6" s="89"/>
      <c r="U6" s="89"/>
      <c r="V6" s="89"/>
      <c r="W6" s="89"/>
      <c r="X6" s="92">
        <v>2021</v>
      </c>
      <c r="Y6" s="93"/>
      <c r="Z6" s="93"/>
      <c r="AA6" s="93"/>
      <c r="AB6" s="93"/>
      <c r="AC6" s="94"/>
      <c r="AD6" s="92">
        <v>2022</v>
      </c>
      <c r="AE6" s="93"/>
      <c r="AF6" s="93"/>
      <c r="AG6" s="93"/>
      <c r="AH6" s="93"/>
      <c r="AI6" s="94"/>
    </row>
    <row r="7" spans="1:37" ht="66.75" customHeight="1" x14ac:dyDescent="0.3">
      <c r="A7" s="89"/>
      <c r="B7" s="89"/>
      <c r="C7" s="89"/>
      <c r="D7" s="89"/>
      <c r="E7" s="89"/>
      <c r="F7" s="1" t="s">
        <v>79</v>
      </c>
      <c r="G7" s="1" t="s">
        <v>21</v>
      </c>
      <c r="H7" s="1" t="s">
        <v>80</v>
      </c>
      <c r="I7" s="1" t="s">
        <v>81</v>
      </c>
      <c r="J7" s="1" t="s">
        <v>83</v>
      </c>
      <c r="K7" s="1" t="s">
        <v>0</v>
      </c>
      <c r="L7" s="1" t="s">
        <v>79</v>
      </c>
      <c r="M7" s="1" t="s">
        <v>21</v>
      </c>
      <c r="N7" s="1" t="s">
        <v>80</v>
      </c>
      <c r="O7" s="1" t="s">
        <v>81</v>
      </c>
      <c r="P7" s="1" t="s">
        <v>83</v>
      </c>
      <c r="Q7" s="1" t="s">
        <v>0</v>
      </c>
      <c r="R7" s="1" t="s">
        <v>79</v>
      </c>
      <c r="S7" s="1" t="s">
        <v>21</v>
      </c>
      <c r="T7" s="1" t="s">
        <v>80</v>
      </c>
      <c r="U7" s="1" t="s">
        <v>81</v>
      </c>
      <c r="V7" s="1" t="s">
        <v>83</v>
      </c>
      <c r="W7" s="1" t="s">
        <v>0</v>
      </c>
      <c r="X7" s="1" t="s">
        <v>79</v>
      </c>
      <c r="Y7" s="1" t="s">
        <v>21</v>
      </c>
      <c r="Z7" s="1" t="s">
        <v>80</v>
      </c>
      <c r="AA7" s="1" t="s">
        <v>81</v>
      </c>
      <c r="AB7" s="1" t="s">
        <v>83</v>
      </c>
      <c r="AC7" s="1" t="s">
        <v>0</v>
      </c>
      <c r="AD7" s="1" t="s">
        <v>79</v>
      </c>
      <c r="AE7" s="1" t="s">
        <v>21</v>
      </c>
      <c r="AF7" s="1" t="s">
        <v>80</v>
      </c>
      <c r="AG7" s="1" t="s">
        <v>81</v>
      </c>
      <c r="AH7" s="1" t="s">
        <v>83</v>
      </c>
      <c r="AI7" s="1" t="s">
        <v>0</v>
      </c>
    </row>
    <row r="8" spans="1:37" ht="24" customHeight="1" x14ac:dyDescent="0.3">
      <c r="A8" s="10">
        <v>1</v>
      </c>
      <c r="B8" s="88" t="s">
        <v>18</v>
      </c>
      <c r="C8" s="88"/>
      <c r="D8" s="88"/>
      <c r="E8" s="88"/>
      <c r="F8" s="9">
        <v>10865</v>
      </c>
      <c r="G8" s="9">
        <v>8484</v>
      </c>
      <c r="H8" s="9" t="s">
        <v>59</v>
      </c>
      <c r="I8" s="9" t="s">
        <v>59</v>
      </c>
      <c r="J8" s="9" t="s">
        <v>59</v>
      </c>
      <c r="K8" s="9">
        <f>SUM(F8:J8)</f>
        <v>19349</v>
      </c>
      <c r="L8" s="9">
        <v>10749</v>
      </c>
      <c r="M8" s="9">
        <v>6851</v>
      </c>
      <c r="N8" s="9" t="s">
        <v>59</v>
      </c>
      <c r="O8" s="9" t="s">
        <v>59</v>
      </c>
      <c r="P8" s="9" t="s">
        <v>59</v>
      </c>
      <c r="Q8" s="9">
        <f>SUM(L8:P8)</f>
        <v>17600</v>
      </c>
      <c r="R8" s="9">
        <v>10976.9</v>
      </c>
      <c r="S8" s="9">
        <v>7021.3</v>
      </c>
      <c r="T8" s="9">
        <v>0</v>
      </c>
      <c r="U8" s="9">
        <v>0</v>
      </c>
      <c r="V8" s="9">
        <v>0</v>
      </c>
      <c r="W8" s="9">
        <f>SUM(R8:V8)</f>
        <v>17998.2</v>
      </c>
      <c r="X8" s="9">
        <v>10968.6</v>
      </c>
      <c r="Y8" s="9">
        <v>7187.9</v>
      </c>
      <c r="Z8" s="9">
        <v>0</v>
      </c>
      <c r="AA8" s="9">
        <v>0</v>
      </c>
      <c r="AB8" s="9">
        <v>0</v>
      </c>
      <c r="AC8" s="9">
        <f>SUM(X8:AB8)</f>
        <v>18156.5</v>
      </c>
      <c r="AD8" s="9">
        <v>11605.34</v>
      </c>
      <c r="AE8" s="9">
        <v>7138.78</v>
      </c>
      <c r="AF8" s="9">
        <v>0</v>
      </c>
      <c r="AG8" s="9">
        <v>0</v>
      </c>
      <c r="AH8" s="9">
        <v>0</v>
      </c>
      <c r="AI8" s="9">
        <f>SUM(AD8:AH8)</f>
        <v>18744.12</v>
      </c>
      <c r="AK8" s="73"/>
    </row>
    <row r="9" spans="1:37" ht="24" customHeight="1" x14ac:dyDescent="0.3">
      <c r="A9" s="10">
        <v>2</v>
      </c>
      <c r="B9" s="88" t="s">
        <v>17</v>
      </c>
      <c r="C9" s="88"/>
      <c r="D9" s="88"/>
      <c r="E9" s="88"/>
      <c r="F9" s="9" t="s">
        <v>59</v>
      </c>
      <c r="G9" s="9">
        <v>21418</v>
      </c>
      <c r="H9" s="9" t="s">
        <v>59</v>
      </c>
      <c r="I9" s="9" t="s">
        <v>59</v>
      </c>
      <c r="J9" s="9" t="s">
        <v>59</v>
      </c>
      <c r="K9" s="9">
        <f t="shared" ref="K9:K25" si="0">SUM(F9:J9)</f>
        <v>21418</v>
      </c>
      <c r="L9" s="9" t="s">
        <v>58</v>
      </c>
      <c r="M9" s="9">
        <v>17874</v>
      </c>
      <c r="N9" s="9" t="s">
        <v>59</v>
      </c>
      <c r="O9" s="9" t="s">
        <v>59</v>
      </c>
      <c r="P9" s="9">
        <v>15</v>
      </c>
      <c r="Q9" s="9">
        <f t="shared" ref="Q9:Q25" si="1">SUM(L9:P9)</f>
        <v>17889</v>
      </c>
      <c r="R9" s="9">
        <v>0</v>
      </c>
      <c r="S9" s="9">
        <v>22060.799999999999</v>
      </c>
      <c r="T9" s="9">
        <v>0</v>
      </c>
      <c r="U9" s="9">
        <v>0</v>
      </c>
      <c r="V9" s="9">
        <v>16</v>
      </c>
      <c r="W9" s="9">
        <f t="shared" ref="W9:W25" si="2">SUM(R9:V9)</f>
        <v>22076.799999999999</v>
      </c>
      <c r="X9" s="9">
        <v>0</v>
      </c>
      <c r="Y9" s="9">
        <v>22047.1</v>
      </c>
      <c r="Z9" s="9">
        <v>0</v>
      </c>
      <c r="AA9" s="9">
        <v>0</v>
      </c>
      <c r="AB9" s="9">
        <v>1808</v>
      </c>
      <c r="AC9" s="9">
        <f t="shared" ref="AC9:AC26" si="3">SUM(X9:AB9)</f>
        <v>23855.1</v>
      </c>
      <c r="AD9" s="9">
        <v>0</v>
      </c>
      <c r="AE9" s="9">
        <v>22329.91</v>
      </c>
      <c r="AF9" s="9">
        <v>0</v>
      </c>
      <c r="AG9" s="9">
        <v>0</v>
      </c>
      <c r="AH9" s="9">
        <v>0</v>
      </c>
      <c r="AI9" s="9">
        <f t="shared" ref="AI9:AI25" si="4">SUM(AD9:AH9)</f>
        <v>22329.91</v>
      </c>
      <c r="AK9" s="73"/>
    </row>
    <row r="10" spans="1:37" ht="24" customHeight="1" x14ac:dyDescent="0.3">
      <c r="A10" s="10">
        <v>3</v>
      </c>
      <c r="B10" s="88" t="s">
        <v>16</v>
      </c>
      <c r="C10" s="88"/>
      <c r="D10" s="88"/>
      <c r="E10" s="88"/>
      <c r="F10" s="9" t="s">
        <v>59</v>
      </c>
      <c r="G10" s="9">
        <v>2958</v>
      </c>
      <c r="H10" s="9" t="s">
        <v>59</v>
      </c>
      <c r="I10" s="9" t="s">
        <v>59</v>
      </c>
      <c r="J10" s="9" t="s">
        <v>59</v>
      </c>
      <c r="K10" s="9">
        <f t="shared" si="0"/>
        <v>2958</v>
      </c>
      <c r="L10" s="9" t="s">
        <v>58</v>
      </c>
      <c r="M10" s="9">
        <v>2045</v>
      </c>
      <c r="N10" s="9" t="s">
        <v>59</v>
      </c>
      <c r="O10" s="9" t="s">
        <v>59</v>
      </c>
      <c r="P10" s="9" t="s">
        <v>59</v>
      </c>
      <c r="Q10" s="9">
        <f t="shared" si="1"/>
        <v>2045</v>
      </c>
      <c r="R10" s="9">
        <v>0</v>
      </c>
      <c r="S10" s="9">
        <v>2552.5</v>
      </c>
      <c r="T10" s="9">
        <v>0</v>
      </c>
      <c r="U10" s="9">
        <v>0</v>
      </c>
      <c r="V10" s="9">
        <v>0</v>
      </c>
      <c r="W10" s="9">
        <f t="shared" si="2"/>
        <v>2552.5</v>
      </c>
      <c r="X10" s="9">
        <v>0</v>
      </c>
      <c r="Y10" s="9">
        <v>3072.6</v>
      </c>
      <c r="Z10" s="9">
        <v>0</v>
      </c>
      <c r="AA10" s="9">
        <v>0</v>
      </c>
      <c r="AB10" s="9">
        <v>144</v>
      </c>
      <c r="AC10" s="9">
        <f t="shared" si="3"/>
        <v>3216.6</v>
      </c>
      <c r="AD10" s="9">
        <v>0</v>
      </c>
      <c r="AE10" s="9">
        <v>609.69000000000005</v>
      </c>
      <c r="AF10" s="9">
        <v>0</v>
      </c>
      <c r="AG10" s="9">
        <v>0</v>
      </c>
      <c r="AH10" s="9">
        <v>19</v>
      </c>
      <c r="AI10" s="9">
        <f t="shared" si="4"/>
        <v>628.69000000000005</v>
      </c>
      <c r="AK10" s="73"/>
    </row>
    <row r="11" spans="1:37" ht="24" customHeight="1" x14ac:dyDescent="0.3">
      <c r="A11" s="10">
        <v>4</v>
      </c>
      <c r="B11" s="88" t="s">
        <v>15</v>
      </c>
      <c r="C11" s="88"/>
      <c r="D11" s="88"/>
      <c r="E11" s="88"/>
      <c r="F11" s="9" t="s">
        <v>59</v>
      </c>
      <c r="G11" s="9">
        <v>1868</v>
      </c>
      <c r="H11" s="9">
        <v>11804</v>
      </c>
      <c r="I11" s="9" t="s">
        <v>59</v>
      </c>
      <c r="J11" s="9" t="s">
        <v>59</v>
      </c>
      <c r="K11" s="9">
        <f t="shared" si="0"/>
        <v>13672</v>
      </c>
      <c r="L11" s="9" t="s">
        <v>58</v>
      </c>
      <c r="M11" s="9">
        <v>1716</v>
      </c>
      <c r="N11" s="9">
        <v>12608</v>
      </c>
      <c r="O11" s="9" t="s">
        <v>59</v>
      </c>
      <c r="P11" s="9" t="s">
        <v>59</v>
      </c>
      <c r="Q11" s="9">
        <f t="shared" si="1"/>
        <v>14324</v>
      </c>
      <c r="R11" s="9">
        <v>0</v>
      </c>
      <c r="S11" s="9">
        <v>3480</v>
      </c>
      <c r="T11" s="9">
        <v>14276.4</v>
      </c>
      <c r="U11" s="9">
        <v>0</v>
      </c>
      <c r="V11" s="9">
        <v>0</v>
      </c>
      <c r="W11" s="9">
        <f t="shared" si="2"/>
        <v>17756.400000000001</v>
      </c>
      <c r="X11" s="9">
        <v>0</v>
      </c>
      <c r="Y11" s="9">
        <v>1884.1</v>
      </c>
      <c r="Z11" s="9">
        <v>7051.1</v>
      </c>
      <c r="AA11" s="9">
        <v>0</v>
      </c>
      <c r="AB11" s="9">
        <v>0</v>
      </c>
      <c r="AC11" s="9">
        <f t="shared" si="3"/>
        <v>8935.2000000000007</v>
      </c>
      <c r="AD11" s="9">
        <v>0</v>
      </c>
      <c r="AE11" s="9">
        <v>2186.0100000000002</v>
      </c>
      <c r="AF11" s="9">
        <v>7886.42</v>
      </c>
      <c r="AG11" s="9">
        <v>0</v>
      </c>
      <c r="AH11" s="9">
        <v>0</v>
      </c>
      <c r="AI11" s="9">
        <f t="shared" si="4"/>
        <v>10072.43</v>
      </c>
      <c r="AK11" s="73"/>
    </row>
    <row r="12" spans="1:37" ht="24" customHeight="1" x14ac:dyDescent="0.3">
      <c r="A12" s="10">
        <v>5</v>
      </c>
      <c r="B12" s="88" t="s">
        <v>14</v>
      </c>
      <c r="C12" s="88"/>
      <c r="D12" s="88"/>
      <c r="E12" s="88"/>
      <c r="F12" s="9" t="s">
        <v>59</v>
      </c>
      <c r="G12" s="9" t="s">
        <v>59</v>
      </c>
      <c r="H12" s="9" t="s">
        <v>59</v>
      </c>
      <c r="I12" s="9" t="s">
        <v>59</v>
      </c>
      <c r="J12" s="9" t="s">
        <v>59</v>
      </c>
      <c r="K12" s="9" t="s">
        <v>59</v>
      </c>
      <c r="L12" s="9" t="s">
        <v>59</v>
      </c>
      <c r="M12" s="9" t="s">
        <v>59</v>
      </c>
      <c r="N12" s="9" t="s">
        <v>59</v>
      </c>
      <c r="O12" s="9" t="s">
        <v>59</v>
      </c>
      <c r="P12" s="9" t="s">
        <v>59</v>
      </c>
      <c r="Q12" s="9">
        <f t="shared" si="1"/>
        <v>0</v>
      </c>
      <c r="R12" s="9">
        <v>0</v>
      </c>
      <c r="S12" s="9">
        <v>0</v>
      </c>
      <c r="T12" s="9">
        <v>0</v>
      </c>
      <c r="U12" s="9">
        <v>0</v>
      </c>
      <c r="V12" s="9">
        <v>0</v>
      </c>
      <c r="W12" s="9">
        <f t="shared" si="2"/>
        <v>0</v>
      </c>
      <c r="X12" s="9">
        <v>0</v>
      </c>
      <c r="Y12" s="9">
        <v>0</v>
      </c>
      <c r="Z12" s="9">
        <v>0</v>
      </c>
      <c r="AA12" s="9">
        <v>0</v>
      </c>
      <c r="AB12" s="9">
        <v>0</v>
      </c>
      <c r="AC12" s="9">
        <f t="shared" si="3"/>
        <v>0</v>
      </c>
      <c r="AD12" s="9">
        <v>0</v>
      </c>
      <c r="AE12" s="9">
        <v>14.47</v>
      </c>
      <c r="AF12" s="9">
        <v>0</v>
      </c>
      <c r="AG12" s="9">
        <v>0</v>
      </c>
      <c r="AH12" s="9">
        <v>0</v>
      </c>
      <c r="AI12" s="9">
        <f t="shared" si="4"/>
        <v>14.47</v>
      </c>
      <c r="AK12" s="73"/>
    </row>
    <row r="13" spans="1:37" ht="24" customHeight="1" x14ac:dyDescent="0.3">
      <c r="A13" s="10">
        <v>6</v>
      </c>
      <c r="B13" s="88" t="s">
        <v>13</v>
      </c>
      <c r="C13" s="88"/>
      <c r="D13" s="88"/>
      <c r="E13" s="88"/>
      <c r="F13" s="9" t="s">
        <v>59</v>
      </c>
      <c r="G13" s="9">
        <v>3305</v>
      </c>
      <c r="H13" s="9" t="s">
        <v>59</v>
      </c>
      <c r="I13" s="9" t="s">
        <v>59</v>
      </c>
      <c r="J13" s="9" t="s">
        <v>59</v>
      </c>
      <c r="K13" s="9">
        <f t="shared" si="0"/>
        <v>3305</v>
      </c>
      <c r="L13" s="9" t="s">
        <v>58</v>
      </c>
      <c r="M13" s="9">
        <v>181</v>
      </c>
      <c r="N13" s="9" t="s">
        <v>59</v>
      </c>
      <c r="O13" s="9" t="s">
        <v>59</v>
      </c>
      <c r="P13" s="9" t="s">
        <v>59</v>
      </c>
      <c r="Q13" s="9">
        <f t="shared" si="1"/>
        <v>181</v>
      </c>
      <c r="R13" s="9">
        <v>0</v>
      </c>
      <c r="S13" s="9">
        <v>670.5</v>
      </c>
      <c r="T13" s="9">
        <v>0</v>
      </c>
      <c r="U13" s="9">
        <v>0</v>
      </c>
      <c r="V13" s="9">
        <v>0</v>
      </c>
      <c r="W13" s="9">
        <f t="shared" si="2"/>
        <v>670.5</v>
      </c>
      <c r="X13" s="9">
        <v>0</v>
      </c>
      <c r="Y13" s="9">
        <v>364.7</v>
      </c>
      <c r="Z13" s="9">
        <v>0</v>
      </c>
      <c r="AA13" s="9">
        <v>0</v>
      </c>
      <c r="AB13" s="9">
        <v>0</v>
      </c>
      <c r="AC13" s="9">
        <f t="shared" si="3"/>
        <v>364.7</v>
      </c>
      <c r="AD13" s="9">
        <v>0</v>
      </c>
      <c r="AE13" s="9">
        <v>0</v>
      </c>
      <c r="AF13" s="9">
        <v>0</v>
      </c>
      <c r="AG13" s="9">
        <v>0</v>
      </c>
      <c r="AH13" s="9">
        <v>0</v>
      </c>
      <c r="AI13" s="9">
        <f t="shared" si="4"/>
        <v>0</v>
      </c>
      <c r="AK13" s="73"/>
    </row>
    <row r="14" spans="1:37" ht="24" customHeight="1" x14ac:dyDescent="0.3">
      <c r="A14" s="10">
        <v>7</v>
      </c>
      <c r="B14" s="88" t="s">
        <v>12</v>
      </c>
      <c r="C14" s="88"/>
      <c r="D14" s="88"/>
      <c r="E14" s="88"/>
      <c r="F14" s="9" t="s">
        <v>59</v>
      </c>
      <c r="G14" s="9">
        <v>32</v>
      </c>
      <c r="H14" s="9">
        <v>2799</v>
      </c>
      <c r="I14" s="9" t="s">
        <v>59</v>
      </c>
      <c r="J14" s="9" t="s">
        <v>59</v>
      </c>
      <c r="K14" s="9">
        <f t="shared" si="0"/>
        <v>2831</v>
      </c>
      <c r="L14" s="9" t="s">
        <v>58</v>
      </c>
      <c r="M14" s="9">
        <v>189</v>
      </c>
      <c r="N14" s="9">
        <v>3034</v>
      </c>
      <c r="O14" s="9" t="s">
        <v>59</v>
      </c>
      <c r="P14" s="9" t="s">
        <v>59</v>
      </c>
      <c r="Q14" s="9">
        <f t="shared" si="1"/>
        <v>3223</v>
      </c>
      <c r="R14" s="9">
        <v>0</v>
      </c>
      <c r="S14" s="9">
        <v>562.29999999999995</v>
      </c>
      <c r="T14" s="9">
        <v>4223.6000000000004</v>
      </c>
      <c r="U14" s="9">
        <v>0</v>
      </c>
      <c r="V14" s="9">
        <v>1868</v>
      </c>
      <c r="W14" s="9">
        <f t="shared" si="2"/>
        <v>6653.9000000000005</v>
      </c>
      <c r="X14" s="9">
        <v>0</v>
      </c>
      <c r="Y14" s="9">
        <v>0</v>
      </c>
      <c r="Z14" s="9">
        <v>4245.6000000000004</v>
      </c>
      <c r="AA14" s="9">
        <v>0</v>
      </c>
      <c r="AB14" s="9">
        <v>888</v>
      </c>
      <c r="AC14" s="9">
        <f t="shared" si="3"/>
        <v>5133.6000000000004</v>
      </c>
      <c r="AD14" s="9">
        <v>0</v>
      </c>
      <c r="AE14" s="9">
        <v>0</v>
      </c>
      <c r="AF14" s="9">
        <v>3399.6</v>
      </c>
      <c r="AG14" s="9">
        <v>0</v>
      </c>
      <c r="AH14" s="9">
        <v>0</v>
      </c>
      <c r="AI14" s="9">
        <f t="shared" si="4"/>
        <v>3399.6</v>
      </c>
      <c r="AK14" s="73"/>
    </row>
    <row r="15" spans="1:37" ht="24" customHeight="1" x14ac:dyDescent="0.3">
      <c r="A15" s="10">
        <v>8</v>
      </c>
      <c r="B15" s="88" t="s">
        <v>11</v>
      </c>
      <c r="C15" s="88"/>
      <c r="D15" s="88"/>
      <c r="E15" s="88"/>
      <c r="F15" s="9" t="s">
        <v>59</v>
      </c>
      <c r="G15" s="9" t="s">
        <v>59</v>
      </c>
      <c r="H15" s="9">
        <v>3420</v>
      </c>
      <c r="I15" s="9" t="s">
        <v>59</v>
      </c>
      <c r="J15" s="9" t="s">
        <v>59</v>
      </c>
      <c r="K15" s="9">
        <f t="shared" si="0"/>
        <v>3420</v>
      </c>
      <c r="L15" s="9" t="s">
        <v>58</v>
      </c>
      <c r="M15" s="9" t="s">
        <v>59</v>
      </c>
      <c r="N15" s="9">
        <v>3501</v>
      </c>
      <c r="O15" s="9" t="s">
        <v>59</v>
      </c>
      <c r="P15" s="9" t="s">
        <v>59</v>
      </c>
      <c r="Q15" s="9">
        <f t="shared" si="1"/>
        <v>3501</v>
      </c>
      <c r="R15" s="9">
        <v>0</v>
      </c>
      <c r="S15" s="9">
        <v>0</v>
      </c>
      <c r="T15" s="9">
        <v>3845.2</v>
      </c>
      <c r="U15" s="9">
        <v>0</v>
      </c>
      <c r="V15" s="9">
        <v>0</v>
      </c>
      <c r="W15" s="9">
        <f t="shared" si="2"/>
        <v>3845.2</v>
      </c>
      <c r="X15" s="9">
        <v>0</v>
      </c>
      <c r="Y15" s="9">
        <v>0</v>
      </c>
      <c r="Z15" s="9">
        <v>4546.7</v>
      </c>
      <c r="AA15" s="9">
        <v>0</v>
      </c>
      <c r="AB15" s="9">
        <v>0</v>
      </c>
      <c r="AC15" s="9">
        <f t="shared" si="3"/>
        <v>4546.7</v>
      </c>
      <c r="AD15" s="9">
        <v>0</v>
      </c>
      <c r="AE15" s="9">
        <v>0</v>
      </c>
      <c r="AF15" s="9">
        <v>6749.04</v>
      </c>
      <c r="AG15" s="9">
        <v>0</v>
      </c>
      <c r="AH15" s="9">
        <v>0</v>
      </c>
      <c r="AI15" s="9">
        <f t="shared" si="4"/>
        <v>6749.04</v>
      </c>
      <c r="AK15" s="73"/>
    </row>
    <row r="16" spans="1:37" ht="24" customHeight="1" x14ac:dyDescent="0.3">
      <c r="A16" s="10">
        <v>9</v>
      </c>
      <c r="B16" s="88" t="s">
        <v>10</v>
      </c>
      <c r="C16" s="88"/>
      <c r="D16" s="88"/>
      <c r="E16" s="88"/>
      <c r="F16" s="9" t="s">
        <v>59</v>
      </c>
      <c r="G16" s="9">
        <v>810</v>
      </c>
      <c r="H16" s="9" t="s">
        <v>59</v>
      </c>
      <c r="I16" s="9">
        <v>10217</v>
      </c>
      <c r="J16" s="9" t="s">
        <v>59</v>
      </c>
      <c r="K16" s="9">
        <f t="shared" si="0"/>
        <v>11027</v>
      </c>
      <c r="L16" s="9" t="s">
        <v>58</v>
      </c>
      <c r="M16" s="9">
        <v>1303</v>
      </c>
      <c r="N16" s="9" t="s">
        <v>59</v>
      </c>
      <c r="O16" s="9">
        <v>7272</v>
      </c>
      <c r="P16" s="9" t="s">
        <v>59</v>
      </c>
      <c r="Q16" s="9">
        <f t="shared" si="1"/>
        <v>8575</v>
      </c>
      <c r="R16" s="9">
        <v>0</v>
      </c>
      <c r="S16" s="9">
        <v>4.8</v>
      </c>
      <c r="T16" s="9">
        <v>0</v>
      </c>
      <c r="U16" s="9">
        <v>2449.4</v>
      </c>
      <c r="V16" s="9">
        <v>0</v>
      </c>
      <c r="W16" s="9">
        <f t="shared" si="2"/>
        <v>2454.2000000000003</v>
      </c>
      <c r="X16" s="9">
        <v>0</v>
      </c>
      <c r="Y16" s="9">
        <v>0</v>
      </c>
      <c r="Z16" s="9">
        <v>0</v>
      </c>
      <c r="AA16" s="9">
        <v>5092.7</v>
      </c>
      <c r="AB16" s="9">
        <v>0</v>
      </c>
      <c r="AC16" s="9">
        <f t="shared" si="3"/>
        <v>5092.7</v>
      </c>
      <c r="AD16" s="9">
        <v>0</v>
      </c>
      <c r="AE16" s="9">
        <v>0</v>
      </c>
      <c r="AF16" s="9">
        <v>0</v>
      </c>
      <c r="AG16" s="9">
        <v>2734.92</v>
      </c>
      <c r="AH16" s="9">
        <v>0</v>
      </c>
      <c r="AI16" s="9">
        <f t="shared" si="4"/>
        <v>2734.92</v>
      </c>
      <c r="AK16" s="73"/>
    </row>
    <row r="17" spans="1:37" ht="24" customHeight="1" x14ac:dyDescent="0.3">
      <c r="A17" s="10">
        <v>10</v>
      </c>
      <c r="B17" s="88" t="s">
        <v>9</v>
      </c>
      <c r="C17" s="88"/>
      <c r="D17" s="88"/>
      <c r="E17" s="88"/>
      <c r="F17" s="9" t="s">
        <v>59</v>
      </c>
      <c r="G17" s="9">
        <v>322</v>
      </c>
      <c r="H17" s="9" t="s">
        <v>59</v>
      </c>
      <c r="I17" s="9" t="s">
        <v>59</v>
      </c>
      <c r="J17" s="9">
        <v>853</v>
      </c>
      <c r="K17" s="9">
        <f t="shared" si="0"/>
        <v>1175</v>
      </c>
      <c r="L17" s="9" t="s">
        <v>58</v>
      </c>
      <c r="M17" s="9">
        <v>234</v>
      </c>
      <c r="N17" s="9" t="s">
        <v>59</v>
      </c>
      <c r="O17" s="9" t="s">
        <v>59</v>
      </c>
      <c r="P17" s="9">
        <v>334</v>
      </c>
      <c r="Q17" s="9">
        <f t="shared" si="1"/>
        <v>568</v>
      </c>
      <c r="R17" s="9">
        <v>0</v>
      </c>
      <c r="S17" s="9">
        <v>1420.1</v>
      </c>
      <c r="T17" s="9">
        <v>0</v>
      </c>
      <c r="U17" s="9">
        <v>0</v>
      </c>
      <c r="V17" s="9">
        <v>0</v>
      </c>
      <c r="W17" s="9">
        <f t="shared" si="2"/>
        <v>1420.1</v>
      </c>
      <c r="X17" s="9">
        <v>0</v>
      </c>
      <c r="Y17" s="9">
        <v>1388.3</v>
      </c>
      <c r="Z17" s="9">
        <v>0</v>
      </c>
      <c r="AA17" s="9">
        <v>0</v>
      </c>
      <c r="AB17" s="9">
        <v>0</v>
      </c>
      <c r="AC17" s="9">
        <f t="shared" si="3"/>
        <v>1388.3</v>
      </c>
      <c r="AD17" s="9">
        <v>0</v>
      </c>
      <c r="AE17" s="9">
        <v>1374.7</v>
      </c>
      <c r="AF17" s="9">
        <v>0</v>
      </c>
      <c r="AG17" s="9">
        <v>0</v>
      </c>
      <c r="AH17" s="9">
        <v>0</v>
      </c>
      <c r="AI17" s="9">
        <f t="shared" si="4"/>
        <v>1374.7</v>
      </c>
      <c r="AK17" s="73"/>
    </row>
    <row r="18" spans="1:37" ht="24" customHeight="1" x14ac:dyDescent="0.3">
      <c r="A18" s="10">
        <v>11</v>
      </c>
      <c r="B18" s="88" t="s">
        <v>8</v>
      </c>
      <c r="C18" s="88"/>
      <c r="D18" s="88"/>
      <c r="E18" s="88"/>
      <c r="F18" s="9" t="s">
        <v>59</v>
      </c>
      <c r="G18" s="9">
        <v>7662</v>
      </c>
      <c r="H18" s="9" t="s">
        <v>59</v>
      </c>
      <c r="I18" s="9">
        <v>20026</v>
      </c>
      <c r="J18" s="9" t="s">
        <v>59</v>
      </c>
      <c r="K18" s="9">
        <f t="shared" si="0"/>
        <v>27688</v>
      </c>
      <c r="L18" s="9" t="s">
        <v>85</v>
      </c>
      <c r="M18" s="9">
        <v>2615</v>
      </c>
      <c r="N18" s="9" t="s">
        <v>59</v>
      </c>
      <c r="O18" s="9">
        <v>21708</v>
      </c>
      <c r="P18" s="9" t="s">
        <v>59</v>
      </c>
      <c r="Q18" s="9">
        <f t="shared" si="1"/>
        <v>24323</v>
      </c>
      <c r="R18" s="9">
        <v>0</v>
      </c>
      <c r="S18" s="9">
        <v>6663</v>
      </c>
      <c r="T18" s="9">
        <v>0</v>
      </c>
      <c r="U18" s="9">
        <v>15400.8</v>
      </c>
      <c r="V18" s="9">
        <v>0</v>
      </c>
      <c r="W18" s="9">
        <f t="shared" si="2"/>
        <v>22063.8</v>
      </c>
      <c r="X18" s="9">
        <v>0</v>
      </c>
      <c r="Y18" s="9">
        <v>9486.7999999999993</v>
      </c>
      <c r="Z18" s="9">
        <v>0</v>
      </c>
      <c r="AA18" s="9">
        <v>7394.5</v>
      </c>
      <c r="AB18" s="9">
        <v>0</v>
      </c>
      <c r="AC18" s="9">
        <f t="shared" si="3"/>
        <v>16881.3</v>
      </c>
      <c r="AD18" s="9">
        <v>0</v>
      </c>
      <c r="AE18" s="9">
        <v>6585.04</v>
      </c>
      <c r="AF18" s="9">
        <v>0</v>
      </c>
      <c r="AG18" s="9">
        <v>5991.75</v>
      </c>
      <c r="AH18" s="9">
        <v>0</v>
      </c>
      <c r="AI18" s="9">
        <f t="shared" si="4"/>
        <v>12576.79</v>
      </c>
      <c r="AK18" s="73"/>
    </row>
    <row r="19" spans="1:37" ht="24" customHeight="1" x14ac:dyDescent="0.3">
      <c r="A19" s="10">
        <v>12</v>
      </c>
      <c r="B19" s="88" t="s">
        <v>7</v>
      </c>
      <c r="C19" s="88"/>
      <c r="D19" s="88"/>
      <c r="E19" s="88"/>
      <c r="F19" s="9" t="s">
        <v>59</v>
      </c>
      <c r="G19" s="9">
        <v>625</v>
      </c>
      <c r="H19" s="9" t="s">
        <v>59</v>
      </c>
      <c r="I19" s="9">
        <v>3672</v>
      </c>
      <c r="J19" s="9" t="s">
        <v>59</v>
      </c>
      <c r="K19" s="9">
        <f t="shared" si="0"/>
        <v>4297</v>
      </c>
      <c r="L19" s="9" t="s">
        <v>58</v>
      </c>
      <c r="M19" s="9">
        <v>717</v>
      </c>
      <c r="N19" s="9" t="s">
        <v>59</v>
      </c>
      <c r="O19" s="9">
        <v>3165</v>
      </c>
      <c r="P19" s="9" t="s">
        <v>59</v>
      </c>
      <c r="Q19" s="9">
        <f t="shared" si="1"/>
        <v>3882</v>
      </c>
      <c r="R19" s="9">
        <v>0</v>
      </c>
      <c r="S19" s="9">
        <v>1146</v>
      </c>
      <c r="T19" s="9">
        <v>0</v>
      </c>
      <c r="U19" s="9">
        <v>4591</v>
      </c>
      <c r="V19" s="9">
        <v>0</v>
      </c>
      <c r="W19" s="9">
        <f t="shared" si="2"/>
        <v>5737</v>
      </c>
      <c r="X19" s="9">
        <v>0</v>
      </c>
      <c r="Y19" s="9">
        <v>2242.9</v>
      </c>
      <c r="Z19" s="9">
        <v>0</v>
      </c>
      <c r="AA19" s="9">
        <v>1877.2</v>
      </c>
      <c r="AB19" s="9">
        <v>0</v>
      </c>
      <c r="AC19" s="9">
        <f t="shared" si="3"/>
        <v>4120.1000000000004</v>
      </c>
      <c r="AD19" s="9">
        <v>0</v>
      </c>
      <c r="AE19" s="9">
        <v>2624.95</v>
      </c>
      <c r="AF19" s="9">
        <v>0</v>
      </c>
      <c r="AG19" s="9">
        <v>0</v>
      </c>
      <c r="AH19" s="9">
        <v>0</v>
      </c>
      <c r="AI19" s="9">
        <f t="shared" si="4"/>
        <v>2624.95</v>
      </c>
      <c r="AK19" s="73"/>
    </row>
    <row r="20" spans="1:37" ht="24" customHeight="1" x14ac:dyDescent="0.3">
      <c r="A20" s="10">
        <v>13</v>
      </c>
      <c r="B20" s="88" t="s">
        <v>6</v>
      </c>
      <c r="C20" s="88"/>
      <c r="D20" s="88"/>
      <c r="E20" s="88"/>
      <c r="F20" s="9" t="s">
        <v>59</v>
      </c>
      <c r="G20" s="9" t="s">
        <v>59</v>
      </c>
      <c r="H20" s="9" t="s">
        <v>59</v>
      </c>
      <c r="I20" s="9">
        <v>4169</v>
      </c>
      <c r="J20" s="9" t="s">
        <v>59</v>
      </c>
      <c r="K20" s="9">
        <f t="shared" si="0"/>
        <v>4169</v>
      </c>
      <c r="L20" s="9" t="s">
        <v>58</v>
      </c>
      <c r="M20" s="9" t="s">
        <v>59</v>
      </c>
      <c r="N20" s="9" t="s">
        <v>59</v>
      </c>
      <c r="O20" s="9">
        <v>4266</v>
      </c>
      <c r="P20" s="9" t="s">
        <v>59</v>
      </c>
      <c r="Q20" s="9">
        <f t="shared" si="1"/>
        <v>4266</v>
      </c>
      <c r="R20" s="9">
        <v>0</v>
      </c>
      <c r="S20" s="9">
        <v>0</v>
      </c>
      <c r="T20" s="9">
        <v>0</v>
      </c>
      <c r="U20" s="9">
        <v>4525.3999999999996</v>
      </c>
      <c r="V20" s="9">
        <v>0</v>
      </c>
      <c r="W20" s="9">
        <f t="shared" si="2"/>
        <v>4525.3999999999996</v>
      </c>
      <c r="X20" s="9">
        <v>0</v>
      </c>
      <c r="Y20" s="9">
        <v>0</v>
      </c>
      <c r="Z20" s="9">
        <v>0</v>
      </c>
      <c r="AA20" s="9">
        <v>5338.7</v>
      </c>
      <c r="AB20" s="9">
        <v>0</v>
      </c>
      <c r="AC20" s="9">
        <f t="shared" si="3"/>
        <v>5338.7</v>
      </c>
      <c r="AD20" s="9">
        <v>0</v>
      </c>
      <c r="AE20" s="9">
        <v>0</v>
      </c>
      <c r="AF20" s="9">
        <v>0</v>
      </c>
      <c r="AG20" s="9">
        <v>4345.01</v>
      </c>
      <c r="AH20" s="9">
        <v>0</v>
      </c>
      <c r="AI20" s="9">
        <f t="shared" si="4"/>
        <v>4345.01</v>
      </c>
      <c r="AK20" s="73"/>
    </row>
    <row r="21" spans="1:37" ht="24" customHeight="1" x14ac:dyDescent="0.3">
      <c r="A21" s="10">
        <v>14</v>
      </c>
      <c r="B21" s="88" t="s">
        <v>5</v>
      </c>
      <c r="C21" s="88"/>
      <c r="D21" s="88"/>
      <c r="E21" s="88"/>
      <c r="F21" s="9" t="s">
        <v>59</v>
      </c>
      <c r="G21" s="9" t="s">
        <v>59</v>
      </c>
      <c r="H21" s="9" t="s">
        <v>59</v>
      </c>
      <c r="I21" s="9">
        <v>10095</v>
      </c>
      <c r="J21" s="9" t="s">
        <v>59</v>
      </c>
      <c r="K21" s="9">
        <f t="shared" si="0"/>
        <v>10095</v>
      </c>
      <c r="L21" s="9" t="s">
        <v>58</v>
      </c>
      <c r="M21" s="9" t="s">
        <v>59</v>
      </c>
      <c r="N21" s="9" t="s">
        <v>59</v>
      </c>
      <c r="O21" s="9">
        <v>7434</v>
      </c>
      <c r="P21" s="9" t="s">
        <v>59</v>
      </c>
      <c r="Q21" s="9">
        <f t="shared" si="1"/>
        <v>7434</v>
      </c>
      <c r="R21" s="9">
        <v>0</v>
      </c>
      <c r="S21" s="9">
        <v>0</v>
      </c>
      <c r="T21" s="9">
        <v>0</v>
      </c>
      <c r="U21" s="9">
        <v>6632.2</v>
      </c>
      <c r="V21" s="9">
        <v>0</v>
      </c>
      <c r="W21" s="9">
        <f t="shared" si="2"/>
        <v>6632.2</v>
      </c>
      <c r="X21" s="9">
        <v>0</v>
      </c>
      <c r="Y21" s="9">
        <v>0</v>
      </c>
      <c r="Z21" s="9">
        <v>0</v>
      </c>
      <c r="AA21" s="9">
        <v>5333.9</v>
      </c>
      <c r="AB21" s="9">
        <v>0</v>
      </c>
      <c r="AC21" s="9">
        <f t="shared" si="3"/>
        <v>5333.9</v>
      </c>
      <c r="AD21" s="9">
        <v>0</v>
      </c>
      <c r="AE21" s="9">
        <v>0</v>
      </c>
      <c r="AF21" s="9">
        <v>0</v>
      </c>
      <c r="AG21" s="9">
        <v>4598.72</v>
      </c>
      <c r="AH21" s="9">
        <v>0</v>
      </c>
      <c r="AI21" s="9">
        <f t="shared" si="4"/>
        <v>4598.72</v>
      </c>
      <c r="AK21" s="73"/>
    </row>
    <row r="22" spans="1:37" ht="24" customHeight="1" x14ac:dyDescent="0.3">
      <c r="A22" s="10">
        <v>15</v>
      </c>
      <c r="B22" s="88" t="s">
        <v>4</v>
      </c>
      <c r="C22" s="88"/>
      <c r="D22" s="88"/>
      <c r="E22" s="88"/>
      <c r="F22" s="9" t="s">
        <v>59</v>
      </c>
      <c r="G22" s="9" t="s">
        <v>59</v>
      </c>
      <c r="H22" s="9" t="s">
        <v>59</v>
      </c>
      <c r="I22" s="9">
        <v>9004</v>
      </c>
      <c r="J22" s="9" t="s">
        <v>59</v>
      </c>
      <c r="K22" s="9">
        <f t="shared" si="0"/>
        <v>9004</v>
      </c>
      <c r="L22" s="9" t="s">
        <v>58</v>
      </c>
      <c r="M22" s="9">
        <v>312</v>
      </c>
      <c r="N22" s="9" t="s">
        <v>59</v>
      </c>
      <c r="O22" s="9">
        <v>8915</v>
      </c>
      <c r="P22" s="9" t="s">
        <v>59</v>
      </c>
      <c r="Q22" s="9">
        <f t="shared" si="1"/>
        <v>9227</v>
      </c>
      <c r="R22" s="9">
        <v>0</v>
      </c>
      <c r="S22" s="9">
        <v>0</v>
      </c>
      <c r="T22" s="9">
        <v>0</v>
      </c>
      <c r="U22" s="9">
        <v>9045</v>
      </c>
      <c r="V22" s="9">
        <v>0</v>
      </c>
      <c r="W22" s="9">
        <f t="shared" si="2"/>
        <v>9045</v>
      </c>
      <c r="X22" s="9">
        <v>0</v>
      </c>
      <c r="Y22" s="9">
        <v>0</v>
      </c>
      <c r="Z22" s="9">
        <v>0</v>
      </c>
      <c r="AA22" s="9">
        <v>8892.5</v>
      </c>
      <c r="AB22" s="9">
        <v>0</v>
      </c>
      <c r="AC22" s="9">
        <f t="shared" si="3"/>
        <v>8892.5</v>
      </c>
      <c r="AD22" s="9">
        <v>0</v>
      </c>
      <c r="AE22" s="9">
        <v>0</v>
      </c>
      <c r="AF22" s="9">
        <v>0</v>
      </c>
      <c r="AG22" s="9">
        <v>9216.74</v>
      </c>
      <c r="AH22" s="9">
        <v>0</v>
      </c>
      <c r="AI22" s="9">
        <f t="shared" si="4"/>
        <v>9216.74</v>
      </c>
      <c r="AK22" s="73"/>
    </row>
    <row r="23" spans="1:37" ht="24" customHeight="1" x14ac:dyDescent="0.3">
      <c r="A23" s="10">
        <v>16</v>
      </c>
      <c r="B23" s="88" t="s">
        <v>3</v>
      </c>
      <c r="C23" s="88"/>
      <c r="D23" s="88"/>
      <c r="E23" s="88"/>
      <c r="F23" s="9" t="s">
        <v>59</v>
      </c>
      <c r="G23" s="9" t="s">
        <v>59</v>
      </c>
      <c r="H23" s="9" t="s">
        <v>59</v>
      </c>
      <c r="I23" s="9">
        <v>9549</v>
      </c>
      <c r="J23" s="9" t="s">
        <v>59</v>
      </c>
      <c r="K23" s="9">
        <f t="shared" si="0"/>
        <v>9549</v>
      </c>
      <c r="L23" s="9" t="s">
        <v>58</v>
      </c>
      <c r="M23" s="9" t="s">
        <v>59</v>
      </c>
      <c r="N23" s="9" t="s">
        <v>59</v>
      </c>
      <c r="O23" s="9">
        <v>10816</v>
      </c>
      <c r="P23" s="9" t="s">
        <v>59</v>
      </c>
      <c r="Q23" s="9">
        <f t="shared" si="1"/>
        <v>10816</v>
      </c>
      <c r="R23" s="9">
        <v>0</v>
      </c>
      <c r="S23" s="9">
        <v>0</v>
      </c>
      <c r="T23" s="9">
        <v>0</v>
      </c>
      <c r="U23" s="9">
        <v>8251</v>
      </c>
      <c r="V23" s="9">
        <v>0</v>
      </c>
      <c r="W23" s="9">
        <f t="shared" si="2"/>
        <v>8251</v>
      </c>
      <c r="X23" s="9">
        <v>0</v>
      </c>
      <c r="Y23" s="9">
        <v>0</v>
      </c>
      <c r="Z23" s="9">
        <v>0</v>
      </c>
      <c r="AA23" s="9">
        <v>8895.9</v>
      </c>
      <c r="AB23" s="9">
        <v>0</v>
      </c>
      <c r="AC23" s="9">
        <f t="shared" si="3"/>
        <v>8895.9</v>
      </c>
      <c r="AD23" s="9">
        <v>0</v>
      </c>
      <c r="AE23" s="9">
        <v>0</v>
      </c>
      <c r="AF23" s="9">
        <v>0</v>
      </c>
      <c r="AG23" s="9">
        <v>8087.56</v>
      </c>
      <c r="AH23" s="9">
        <v>0</v>
      </c>
      <c r="AI23" s="9">
        <f t="shared" si="4"/>
        <v>8087.56</v>
      </c>
      <c r="AK23" s="73"/>
    </row>
    <row r="24" spans="1:37" ht="24" customHeight="1" x14ac:dyDescent="0.3">
      <c r="A24" s="10">
        <v>17</v>
      </c>
      <c r="B24" s="88" t="s">
        <v>2</v>
      </c>
      <c r="C24" s="88"/>
      <c r="D24" s="88"/>
      <c r="E24" s="88"/>
      <c r="F24" s="9" t="s">
        <v>59</v>
      </c>
      <c r="G24" s="9">
        <v>3177</v>
      </c>
      <c r="H24" s="9" t="s">
        <v>59</v>
      </c>
      <c r="I24" s="9" t="s">
        <v>59</v>
      </c>
      <c r="J24" s="9" t="s">
        <v>59</v>
      </c>
      <c r="K24" s="9">
        <f t="shared" si="0"/>
        <v>3177</v>
      </c>
      <c r="L24" s="9" t="s">
        <v>58</v>
      </c>
      <c r="M24" s="9">
        <v>2165</v>
      </c>
      <c r="N24" s="9" t="s">
        <v>59</v>
      </c>
      <c r="O24" s="9" t="s">
        <v>59</v>
      </c>
      <c r="P24" s="9" t="s">
        <v>59</v>
      </c>
      <c r="Q24" s="9">
        <f t="shared" si="1"/>
        <v>2165</v>
      </c>
      <c r="R24" s="9">
        <v>0</v>
      </c>
      <c r="S24" s="9">
        <v>2527.5</v>
      </c>
      <c r="T24" s="9">
        <v>0</v>
      </c>
      <c r="U24" s="9">
        <v>0</v>
      </c>
      <c r="V24" s="9">
        <v>748</v>
      </c>
      <c r="W24" s="9">
        <f t="shared" si="2"/>
        <v>3275.5</v>
      </c>
      <c r="X24" s="9">
        <v>0</v>
      </c>
      <c r="Y24" s="9">
        <v>102.3</v>
      </c>
      <c r="Z24" s="9">
        <v>0</v>
      </c>
      <c r="AA24" s="9">
        <v>0</v>
      </c>
      <c r="AB24" s="9">
        <v>0</v>
      </c>
      <c r="AC24" s="9">
        <f t="shared" si="3"/>
        <v>102.3</v>
      </c>
      <c r="AD24" s="9">
        <v>0</v>
      </c>
      <c r="AE24" s="9">
        <v>86.82</v>
      </c>
      <c r="AF24" s="9">
        <v>0</v>
      </c>
      <c r="AG24" s="9">
        <v>0</v>
      </c>
      <c r="AH24" s="9">
        <v>0</v>
      </c>
      <c r="AI24" s="9">
        <f t="shared" si="4"/>
        <v>86.82</v>
      </c>
      <c r="AK24" s="73"/>
    </row>
    <row r="25" spans="1:37" ht="24" customHeight="1" x14ac:dyDescent="0.3">
      <c r="A25" s="10">
        <v>18</v>
      </c>
      <c r="B25" s="88" t="s">
        <v>1</v>
      </c>
      <c r="C25" s="88"/>
      <c r="D25" s="88"/>
      <c r="E25" s="88"/>
      <c r="F25" s="9" t="s">
        <v>59</v>
      </c>
      <c r="G25" s="9" t="s">
        <v>59</v>
      </c>
      <c r="H25" s="9">
        <v>16197</v>
      </c>
      <c r="I25" s="9" t="s">
        <v>59</v>
      </c>
      <c r="J25" s="9">
        <v>4487</v>
      </c>
      <c r="K25" s="9">
        <f t="shared" si="0"/>
        <v>20684</v>
      </c>
      <c r="L25" s="9" t="s">
        <v>58</v>
      </c>
      <c r="M25" s="9" t="s">
        <v>59</v>
      </c>
      <c r="N25" s="9">
        <v>17088</v>
      </c>
      <c r="O25" s="9" t="s">
        <v>59</v>
      </c>
      <c r="P25" s="9">
        <v>3300</v>
      </c>
      <c r="Q25" s="9">
        <f t="shared" si="1"/>
        <v>20388</v>
      </c>
      <c r="R25" s="9">
        <v>0</v>
      </c>
      <c r="S25" s="9">
        <v>0</v>
      </c>
      <c r="T25" s="9">
        <v>21561.200000000001</v>
      </c>
      <c r="U25" s="9">
        <v>0</v>
      </c>
      <c r="V25" s="9">
        <v>1980</v>
      </c>
      <c r="W25" s="9">
        <f t="shared" si="2"/>
        <v>23541.200000000001</v>
      </c>
      <c r="X25" s="9">
        <v>0</v>
      </c>
      <c r="Y25" s="9">
        <v>0</v>
      </c>
      <c r="Z25" s="9">
        <v>19277.599999999999</v>
      </c>
      <c r="AA25" s="9">
        <v>0</v>
      </c>
      <c r="AB25" s="9">
        <v>157</v>
      </c>
      <c r="AC25" s="9">
        <f t="shared" si="3"/>
        <v>19434.599999999999</v>
      </c>
      <c r="AD25" s="9">
        <v>0</v>
      </c>
      <c r="AE25" s="9">
        <v>0</v>
      </c>
      <c r="AF25" s="9">
        <v>17838.27</v>
      </c>
      <c r="AG25" s="9">
        <v>0</v>
      </c>
      <c r="AH25" s="9">
        <v>0</v>
      </c>
      <c r="AI25" s="9">
        <f t="shared" si="4"/>
        <v>17838.27</v>
      </c>
      <c r="AK25" s="73"/>
    </row>
    <row r="26" spans="1:37" ht="24" customHeight="1" x14ac:dyDescent="0.3">
      <c r="A26" s="89" t="s">
        <v>0</v>
      </c>
      <c r="B26" s="89"/>
      <c r="C26" s="89"/>
      <c r="D26" s="89"/>
      <c r="E26" s="89"/>
      <c r="F26" s="9">
        <f t="shared" ref="F26:K26" si="5">SUM(F8:F25)</f>
        <v>10865</v>
      </c>
      <c r="G26" s="9">
        <f t="shared" si="5"/>
        <v>50661</v>
      </c>
      <c r="H26" s="9">
        <f t="shared" si="5"/>
        <v>34220</v>
      </c>
      <c r="I26" s="9">
        <f t="shared" si="5"/>
        <v>66732</v>
      </c>
      <c r="J26" s="35">
        <f t="shared" si="5"/>
        <v>5340</v>
      </c>
      <c r="K26" s="35">
        <f t="shared" si="5"/>
        <v>167818</v>
      </c>
      <c r="L26" s="9">
        <f t="shared" ref="L26:W26" si="6">SUM(L8:L25)</f>
        <v>10749</v>
      </c>
      <c r="M26" s="9">
        <f t="shared" si="6"/>
        <v>36202</v>
      </c>
      <c r="N26" s="9">
        <f t="shared" si="6"/>
        <v>36231</v>
      </c>
      <c r="O26" s="9">
        <f t="shared" si="6"/>
        <v>63576</v>
      </c>
      <c r="P26" s="9">
        <f t="shared" si="6"/>
        <v>3649</v>
      </c>
      <c r="Q26" s="9">
        <f t="shared" si="6"/>
        <v>150407</v>
      </c>
      <c r="R26" s="9">
        <f>SUM(R8:R25)</f>
        <v>10976.9</v>
      </c>
      <c r="S26" s="9">
        <f t="shared" si="6"/>
        <v>48108.800000000003</v>
      </c>
      <c r="T26" s="9">
        <f t="shared" si="6"/>
        <v>43906.400000000001</v>
      </c>
      <c r="U26" s="9">
        <f t="shared" si="6"/>
        <v>50894.799999999996</v>
      </c>
      <c r="V26" s="9">
        <f>SUM(V8:V25)</f>
        <v>4612</v>
      </c>
      <c r="W26" s="9">
        <f t="shared" si="6"/>
        <v>158498.90000000002</v>
      </c>
      <c r="X26" s="9">
        <f>SUM(X8:X25)</f>
        <v>10968.6</v>
      </c>
      <c r="Y26" s="9">
        <f t="shared" ref="Y26:AB26" si="7">SUM(Y8:Y25)</f>
        <v>47776.700000000004</v>
      </c>
      <c r="Z26" s="9">
        <f t="shared" si="7"/>
        <v>35121</v>
      </c>
      <c r="AA26" s="9">
        <f t="shared" si="7"/>
        <v>42825.4</v>
      </c>
      <c r="AB26" s="9">
        <f t="shared" si="7"/>
        <v>2997</v>
      </c>
      <c r="AC26" s="9">
        <f t="shared" si="3"/>
        <v>139688.70000000001</v>
      </c>
      <c r="AD26" s="9">
        <f>SUM(AD8:AD25)</f>
        <v>11605.34</v>
      </c>
      <c r="AE26" s="9">
        <f t="shared" ref="AE26:AI26" si="8">SUM(AE8:AE25)</f>
        <v>42950.369999999995</v>
      </c>
      <c r="AF26" s="9">
        <f t="shared" si="8"/>
        <v>35873.33</v>
      </c>
      <c r="AG26" s="9">
        <f t="shared" si="8"/>
        <v>34974.699999999997</v>
      </c>
      <c r="AH26" s="9">
        <f t="shared" si="8"/>
        <v>19</v>
      </c>
      <c r="AI26" s="9">
        <f t="shared" si="8"/>
        <v>125422.74000000002</v>
      </c>
      <c r="AK26" s="74"/>
    </row>
    <row r="27" spans="1:37" ht="15" x14ac:dyDescent="0.3">
      <c r="A27" s="34" t="s">
        <v>86</v>
      </c>
      <c r="B27" s="7"/>
      <c r="C27" s="7"/>
      <c r="D27" s="7"/>
      <c r="E27" s="7"/>
      <c r="F27" s="11"/>
      <c r="G27" s="11"/>
      <c r="H27" s="11"/>
      <c r="I27" s="11"/>
      <c r="J27" s="11"/>
      <c r="K27" s="11"/>
    </row>
    <row r="29" spans="1:37" x14ac:dyDescent="0.3">
      <c r="K29" s="12"/>
    </row>
    <row r="30" spans="1:37" x14ac:dyDescent="0.3">
      <c r="K30" s="12"/>
    </row>
    <row r="31" spans="1:37" x14ac:dyDescent="0.3">
      <c r="K31" s="12"/>
    </row>
    <row r="32" spans="1:37" x14ac:dyDescent="0.3">
      <c r="K32" s="12"/>
    </row>
    <row r="33" spans="6:11" x14ac:dyDescent="0.3">
      <c r="K33" s="12"/>
    </row>
    <row r="34" spans="6:11" x14ac:dyDescent="0.3">
      <c r="K34" s="12"/>
    </row>
    <row r="35" spans="6:11" x14ac:dyDescent="0.3">
      <c r="K35" s="12"/>
    </row>
    <row r="36" spans="6:11" x14ac:dyDescent="0.3">
      <c r="K36" s="12"/>
    </row>
    <row r="37" spans="6:11" x14ac:dyDescent="0.3">
      <c r="K37" s="12"/>
    </row>
    <row r="38" spans="6:11" x14ac:dyDescent="0.3">
      <c r="K38" s="12"/>
    </row>
    <row r="39" spans="6:11" x14ac:dyDescent="0.3">
      <c r="K39" s="12"/>
    </row>
    <row r="40" spans="6:11" x14ac:dyDescent="0.3">
      <c r="K40" s="12"/>
    </row>
    <row r="41" spans="6:11" x14ac:dyDescent="0.3">
      <c r="K41" s="12"/>
    </row>
    <row r="42" spans="6:11" x14ac:dyDescent="0.3">
      <c r="K42" s="12"/>
    </row>
    <row r="43" spans="6:11" x14ac:dyDescent="0.3">
      <c r="K43" s="12"/>
    </row>
    <row r="44" spans="6:11" x14ac:dyDescent="0.3">
      <c r="K44" s="12"/>
    </row>
    <row r="45" spans="6:11" x14ac:dyDescent="0.3">
      <c r="K45" s="12"/>
    </row>
    <row r="46" spans="6:11" x14ac:dyDescent="0.3">
      <c r="K46" s="12"/>
    </row>
    <row r="47" spans="6:11" x14ac:dyDescent="0.3">
      <c r="F47" s="12"/>
      <c r="K47" s="12"/>
    </row>
  </sheetData>
  <mergeCells count="31">
    <mergeCell ref="F5:AI5"/>
    <mergeCell ref="A3:AI3"/>
    <mergeCell ref="A2:AI2"/>
    <mergeCell ref="B25:E25"/>
    <mergeCell ref="L6:Q6"/>
    <mergeCell ref="R6:W6"/>
    <mergeCell ref="X6:AC6"/>
    <mergeCell ref="AD6:AI6"/>
    <mergeCell ref="A26:E26"/>
    <mergeCell ref="B19:E19"/>
    <mergeCell ref="B20:E20"/>
    <mergeCell ref="B21:E21"/>
    <mergeCell ref="B22:E22"/>
    <mergeCell ref="B23:E23"/>
    <mergeCell ref="B24:E24"/>
    <mergeCell ref="A1:AI1"/>
    <mergeCell ref="A4:W4"/>
    <mergeCell ref="B18:E18"/>
    <mergeCell ref="B8:E8"/>
    <mergeCell ref="B9:E9"/>
    <mergeCell ref="B10:E10"/>
    <mergeCell ref="B11:E11"/>
    <mergeCell ref="B12:E12"/>
    <mergeCell ref="B13:E13"/>
    <mergeCell ref="B14:E14"/>
    <mergeCell ref="B15:E15"/>
    <mergeCell ref="B16:E16"/>
    <mergeCell ref="B17:E17"/>
    <mergeCell ref="A5:A7"/>
    <mergeCell ref="B5:E7"/>
    <mergeCell ref="F6:K6"/>
  </mergeCells>
  <printOptions horizontalCentered="1" verticalCentered="1"/>
  <pageMargins left="0.6" right="0.25" top="0.75" bottom="0.75" header="0.3" footer="0.3"/>
  <pageSetup paperSize="9" scale="65" orientation="landscape" horizontalDpi="4294967293" verticalDpi="4294967293" r:id="rId1"/>
  <headerFooter>
    <oddFooter>&amp;R&amp;"Arial,Regular"&amp;12VI - 12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K27"/>
  <sheetViews>
    <sheetView view="pageBreakPreview" zoomScale="57" zoomScaleSheetLayoutView="106" workbookViewId="0">
      <selection sqref="A1:AI27"/>
    </sheetView>
  </sheetViews>
  <sheetFormatPr defaultRowHeight="14.4" x14ac:dyDescent="0.3"/>
  <cols>
    <col min="1" max="1" width="4.5546875" customWidth="1"/>
    <col min="2" max="2" width="9.21875" customWidth="1"/>
    <col min="3" max="3" width="1.44140625" customWidth="1"/>
    <col min="4" max="4" width="6.21875" customWidth="1"/>
    <col min="5" max="5" width="3.77734375" customWidth="1"/>
    <col min="6" max="6" width="9.21875" hidden="1" customWidth="1"/>
    <col min="7" max="8" width="10.77734375" hidden="1" customWidth="1"/>
    <col min="9" max="9" width="11.44140625" hidden="1" customWidth="1"/>
    <col min="10" max="10" width="9.21875" hidden="1" customWidth="1"/>
    <col min="11" max="11" width="11.21875" hidden="1" customWidth="1"/>
    <col min="12" max="12" width="9.21875" hidden="1" customWidth="1"/>
    <col min="13" max="13" width="12.21875" hidden="1" customWidth="1"/>
    <col min="14" max="14" width="11.44140625" hidden="1" customWidth="1"/>
    <col min="15" max="15" width="11.77734375" hidden="1" customWidth="1"/>
    <col min="16" max="16" width="9.21875" hidden="1" customWidth="1"/>
    <col min="17" max="17" width="10.77734375" hidden="1" customWidth="1"/>
    <col min="18" max="18" width="11.21875" customWidth="1"/>
    <col min="19" max="20" width="11.44140625" customWidth="1"/>
    <col min="21" max="21" width="11.77734375" customWidth="1"/>
    <col min="22" max="22" width="9.21875" customWidth="1"/>
    <col min="23" max="24" width="11.21875" customWidth="1"/>
    <col min="25" max="26" width="11.44140625" customWidth="1"/>
    <col min="27" max="27" width="11.77734375" customWidth="1"/>
    <col min="28" max="28" width="9.21875" customWidth="1"/>
    <col min="29" max="29" width="10.44140625" customWidth="1"/>
    <col min="30" max="34" width="9.21875" customWidth="1"/>
    <col min="35" max="35" width="11.21875" customWidth="1"/>
    <col min="37" max="37" width="9.21875"/>
  </cols>
  <sheetData>
    <row r="1" spans="1:37" ht="15.75" customHeight="1" x14ac:dyDescent="0.3">
      <c r="A1" s="79" t="s">
        <v>63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  <c r="AA1" s="79"/>
      <c r="AB1" s="79"/>
      <c r="AC1" s="79"/>
      <c r="AD1" s="79"/>
      <c r="AE1" s="79"/>
      <c r="AF1" s="79"/>
      <c r="AG1" s="79"/>
      <c r="AH1" s="79"/>
      <c r="AI1" s="79"/>
    </row>
    <row r="2" spans="1:37" ht="15.6" x14ac:dyDescent="0.3">
      <c r="A2" s="79" t="s">
        <v>34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79"/>
      <c r="AE2" s="79"/>
      <c r="AF2" s="79"/>
      <c r="AG2" s="79"/>
      <c r="AH2" s="79"/>
      <c r="AI2" s="79"/>
    </row>
    <row r="3" spans="1:37" ht="15.6" x14ac:dyDescent="0.3">
      <c r="A3" s="79" t="s">
        <v>88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79"/>
      <c r="AD3" s="79"/>
      <c r="AE3" s="79"/>
      <c r="AF3" s="79"/>
      <c r="AG3" s="79"/>
      <c r="AH3" s="79"/>
      <c r="AI3" s="79"/>
    </row>
    <row r="4" spans="1:37" x14ac:dyDescent="0.3">
      <c r="A4" s="90"/>
      <c r="B4" s="90"/>
      <c r="C4" s="90"/>
      <c r="D4" s="90"/>
      <c r="E4" s="90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V4" s="91"/>
      <c r="W4" s="91"/>
    </row>
    <row r="5" spans="1:37" ht="17.25" customHeight="1" x14ac:dyDescent="0.3">
      <c r="A5" s="89" t="s">
        <v>20</v>
      </c>
      <c r="B5" s="89" t="s">
        <v>61</v>
      </c>
      <c r="C5" s="89"/>
      <c r="D5" s="89"/>
      <c r="E5" s="89"/>
      <c r="F5" s="89" t="s">
        <v>19</v>
      </c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89"/>
      <c r="U5" s="89"/>
      <c r="V5" s="89"/>
      <c r="W5" s="89"/>
      <c r="X5" s="89"/>
      <c r="Y5" s="89"/>
      <c r="Z5" s="89"/>
      <c r="AA5" s="89"/>
      <c r="AB5" s="89"/>
      <c r="AC5" s="89"/>
      <c r="AD5" s="89"/>
      <c r="AE5" s="89"/>
      <c r="AF5" s="89"/>
      <c r="AG5" s="89"/>
      <c r="AH5" s="89"/>
      <c r="AI5" s="89"/>
    </row>
    <row r="6" spans="1:37" ht="17.25" customHeight="1" x14ac:dyDescent="0.3">
      <c r="A6" s="89"/>
      <c r="B6" s="89"/>
      <c r="C6" s="89"/>
      <c r="D6" s="89"/>
      <c r="E6" s="89"/>
      <c r="F6" s="89">
        <v>2018</v>
      </c>
      <c r="G6" s="89"/>
      <c r="H6" s="89"/>
      <c r="I6" s="89"/>
      <c r="J6" s="89"/>
      <c r="K6" s="89"/>
      <c r="L6" s="89">
        <v>2019</v>
      </c>
      <c r="M6" s="89"/>
      <c r="N6" s="89"/>
      <c r="O6" s="89"/>
      <c r="P6" s="89"/>
      <c r="Q6" s="89"/>
      <c r="R6" s="89">
        <v>2020</v>
      </c>
      <c r="S6" s="89"/>
      <c r="T6" s="89"/>
      <c r="U6" s="89"/>
      <c r="V6" s="89"/>
      <c r="W6" s="89"/>
      <c r="X6" s="92">
        <v>2021</v>
      </c>
      <c r="Y6" s="93"/>
      <c r="Z6" s="93"/>
      <c r="AA6" s="93"/>
      <c r="AB6" s="93"/>
      <c r="AC6" s="94"/>
      <c r="AD6" s="92">
        <v>2022</v>
      </c>
      <c r="AE6" s="93"/>
      <c r="AF6" s="93"/>
      <c r="AG6" s="93"/>
      <c r="AH6" s="93"/>
      <c r="AI6" s="94"/>
    </row>
    <row r="7" spans="1:37" ht="63.75" customHeight="1" x14ac:dyDescent="0.3">
      <c r="A7" s="89"/>
      <c r="B7" s="89"/>
      <c r="C7" s="89"/>
      <c r="D7" s="89"/>
      <c r="E7" s="89"/>
      <c r="F7" s="1" t="s">
        <v>79</v>
      </c>
      <c r="G7" s="1" t="s">
        <v>21</v>
      </c>
      <c r="H7" s="1" t="s">
        <v>80</v>
      </c>
      <c r="I7" s="1" t="s">
        <v>81</v>
      </c>
      <c r="J7" s="1" t="s">
        <v>83</v>
      </c>
      <c r="K7" s="1" t="s">
        <v>0</v>
      </c>
      <c r="L7" s="1" t="s">
        <v>79</v>
      </c>
      <c r="M7" s="1" t="s">
        <v>21</v>
      </c>
      <c r="N7" s="1" t="s">
        <v>80</v>
      </c>
      <c r="O7" s="1" t="s">
        <v>81</v>
      </c>
      <c r="P7" s="1" t="s">
        <v>83</v>
      </c>
      <c r="Q7" s="1" t="s">
        <v>0</v>
      </c>
      <c r="R7" s="1" t="s">
        <v>79</v>
      </c>
      <c r="S7" s="1" t="s">
        <v>21</v>
      </c>
      <c r="T7" s="1" t="s">
        <v>80</v>
      </c>
      <c r="U7" s="1" t="s">
        <v>81</v>
      </c>
      <c r="V7" s="1" t="s">
        <v>83</v>
      </c>
      <c r="W7" s="1" t="s">
        <v>0</v>
      </c>
      <c r="X7" s="1" t="s">
        <v>79</v>
      </c>
      <c r="Y7" s="1" t="s">
        <v>21</v>
      </c>
      <c r="Z7" s="1" t="s">
        <v>80</v>
      </c>
      <c r="AA7" s="1" t="s">
        <v>81</v>
      </c>
      <c r="AB7" s="1" t="s">
        <v>83</v>
      </c>
      <c r="AC7" s="1" t="s">
        <v>0</v>
      </c>
      <c r="AD7" s="1" t="s">
        <v>79</v>
      </c>
      <c r="AE7" s="1" t="s">
        <v>21</v>
      </c>
      <c r="AF7" s="1" t="s">
        <v>80</v>
      </c>
      <c r="AG7" s="1" t="s">
        <v>81</v>
      </c>
      <c r="AH7" s="1" t="s">
        <v>83</v>
      </c>
      <c r="AI7" s="1" t="s">
        <v>0</v>
      </c>
    </row>
    <row r="8" spans="1:37" ht="28.05" customHeight="1" x14ac:dyDescent="0.3">
      <c r="A8" s="10">
        <v>1</v>
      </c>
      <c r="B8" s="88" t="s">
        <v>18</v>
      </c>
      <c r="C8" s="88"/>
      <c r="D8" s="88"/>
      <c r="E8" s="88"/>
      <c r="F8" s="9">
        <f>'[4]Panen (2)'!R8*5.052</f>
        <v>54889.979999999996</v>
      </c>
      <c r="G8" s="9">
        <f>'[4]Panen (2)'!S8*5.052</f>
        <v>42861.167999999998</v>
      </c>
      <c r="H8" s="9" t="s">
        <v>59</v>
      </c>
      <c r="I8" s="9" t="s">
        <v>59</v>
      </c>
      <c r="J8" s="9" t="s">
        <v>59</v>
      </c>
      <c r="K8" s="9">
        <f>SUM(F8:J8)</f>
        <v>97751.147999999986</v>
      </c>
      <c r="L8" s="9">
        <f>'[1]Panen (2)'!R8*5.052</f>
        <v>54303.947999999997</v>
      </c>
      <c r="M8" s="9">
        <f>'[1]Panen (2)'!S8*5.052</f>
        <v>34611.252</v>
      </c>
      <c r="N8" s="9" t="s">
        <v>58</v>
      </c>
      <c r="O8" s="9" t="s">
        <v>58</v>
      </c>
      <c r="P8" s="9" t="s">
        <v>58</v>
      </c>
      <c r="Q8" s="9">
        <f>SUM(L8:P8)</f>
        <v>88915.199999999997</v>
      </c>
      <c r="R8" s="9">
        <v>59824.105000000003</v>
      </c>
      <c r="S8" s="9">
        <v>38266.084999999999</v>
      </c>
      <c r="T8" s="9" t="s">
        <v>59</v>
      </c>
      <c r="U8" s="9" t="s">
        <v>59</v>
      </c>
      <c r="V8" s="9" t="s">
        <v>59</v>
      </c>
      <c r="W8" s="9">
        <f>SUM(R8:V8)</f>
        <v>98090.19</v>
      </c>
      <c r="X8" s="9">
        <f>'[3]Panen (2)'!R8*5.465</f>
        <v>59943.398999999998</v>
      </c>
      <c r="Y8" s="9">
        <f>'[3]Panen (2)'!S8*5.465</f>
        <v>39281.873499999994</v>
      </c>
      <c r="Z8" s="9">
        <f>'[3]Panen (2)'!T8*5.465</f>
        <v>0</v>
      </c>
      <c r="AA8" s="9">
        <f>'[3]Panen (2)'!U8*5.465</f>
        <v>0</v>
      </c>
      <c r="AB8" s="9">
        <f>'[3]Panen (2)'!V8*5.465</f>
        <v>0</v>
      </c>
      <c r="AC8" s="9">
        <f t="shared" ref="AC8:AC26" si="0">SUM(X8:AB8)</f>
        <v>99225.272499999992</v>
      </c>
      <c r="AD8" s="9">
        <f>'J Luas Panen Padi'!AD8*5.362</f>
        <v>62227.833080000004</v>
      </c>
      <c r="AE8" s="9">
        <f>'J Luas Panen Padi'!AE8*5.362</f>
        <v>38278.138359999997</v>
      </c>
      <c r="AF8" s="9">
        <f>'J Luas Panen Padi'!AF8*5.362</f>
        <v>0</v>
      </c>
      <c r="AG8" s="9">
        <f>'J Luas Panen Padi'!AG8*5.362</f>
        <v>0</v>
      </c>
      <c r="AH8" s="9">
        <f>'J Luas Panen Padi'!AH8*5.362</f>
        <v>0</v>
      </c>
      <c r="AI8" s="9">
        <f>SUM(AD8:AH8)</f>
        <v>100505.97143999999</v>
      </c>
      <c r="AK8" s="73"/>
    </row>
    <row r="9" spans="1:37" ht="28.05" customHeight="1" x14ac:dyDescent="0.3">
      <c r="A9" s="10">
        <v>2</v>
      </c>
      <c r="B9" s="88" t="s">
        <v>17</v>
      </c>
      <c r="C9" s="88"/>
      <c r="D9" s="88"/>
      <c r="E9" s="88"/>
      <c r="F9" s="9" t="s">
        <v>59</v>
      </c>
      <c r="G9" s="9">
        <f>'[4]Panen (2)'!S9*5.052</f>
        <v>108203.73599999999</v>
      </c>
      <c r="H9" s="9" t="s">
        <v>59</v>
      </c>
      <c r="I9" s="9" t="s">
        <v>59</v>
      </c>
      <c r="J9" s="9" t="s">
        <v>59</v>
      </c>
      <c r="K9" s="9">
        <f t="shared" ref="K9:K25" si="1">SUM(F9:J9)</f>
        <v>108203.73599999999</v>
      </c>
      <c r="L9" s="9" t="s">
        <v>58</v>
      </c>
      <c r="M9" s="9">
        <f>'[1]Panen (2)'!S9*5.052</f>
        <v>90299.447999999989</v>
      </c>
      <c r="N9" s="9" t="s">
        <v>58</v>
      </c>
      <c r="O9" s="9" t="s">
        <v>58</v>
      </c>
      <c r="P9" s="9">
        <f>'[1]Panen (2)'!V9*2.622</f>
        <v>39.33</v>
      </c>
      <c r="Q9" s="9">
        <f t="shared" ref="Q9:Q25" si="2">SUM(L9:P9)</f>
        <v>90338.777999999991</v>
      </c>
      <c r="R9" s="9" t="s">
        <v>59</v>
      </c>
      <c r="S9" s="9">
        <v>120231.36</v>
      </c>
      <c r="T9" s="9" t="s">
        <v>59</v>
      </c>
      <c r="U9" s="9" t="s">
        <v>59</v>
      </c>
      <c r="V9" s="9">
        <v>87.2</v>
      </c>
      <c r="W9" s="9">
        <f t="shared" ref="W9:W25" si="3">SUM(R9:V9)</f>
        <v>120318.56</v>
      </c>
      <c r="X9" s="53">
        <f>'[3]Panen (2)'!R9*5.465</f>
        <v>0</v>
      </c>
      <c r="Y9" s="9">
        <f>'[3]Panen (2)'!S9*5.465</f>
        <v>120487.40149999999</v>
      </c>
      <c r="Z9" s="9">
        <f>'[3]Panen (2)'!T9*5.465</f>
        <v>0</v>
      </c>
      <c r="AA9" s="9">
        <f>'[3]Panen (2)'!U9*5.465</f>
        <v>0</v>
      </c>
      <c r="AB9" s="9">
        <f>'[3]Panen (2)'!V9*5.465</f>
        <v>9880.7199999999993</v>
      </c>
      <c r="AC9" s="9">
        <f t="shared" si="0"/>
        <v>130368.12149999999</v>
      </c>
      <c r="AD9" s="9">
        <f>'J Luas Panen Padi'!AD9*5.362</f>
        <v>0</v>
      </c>
      <c r="AE9" s="9">
        <f>'J Luas Panen Padi'!AE9*5.362</f>
        <v>119732.97742</v>
      </c>
      <c r="AF9" s="9">
        <f>'J Luas Panen Padi'!AF9*5.362</f>
        <v>0</v>
      </c>
      <c r="AG9" s="9">
        <f>'J Luas Panen Padi'!AG9*5.362</f>
        <v>0</v>
      </c>
      <c r="AH9" s="9">
        <f>'J Luas Panen Padi'!AH9*5.362</f>
        <v>0</v>
      </c>
      <c r="AI9" s="9">
        <f t="shared" ref="AI9:AI25" si="4">SUM(AD9:AH9)</f>
        <v>119732.97742</v>
      </c>
      <c r="AK9" s="73"/>
    </row>
    <row r="10" spans="1:37" ht="28.05" customHeight="1" x14ac:dyDescent="0.3">
      <c r="A10" s="10">
        <v>3</v>
      </c>
      <c r="B10" s="88" t="s">
        <v>16</v>
      </c>
      <c r="C10" s="88"/>
      <c r="D10" s="88"/>
      <c r="E10" s="88"/>
      <c r="F10" s="9" t="s">
        <v>59</v>
      </c>
      <c r="G10" s="9">
        <f>'[4]Panen (2)'!S10*5.052</f>
        <v>14943.815999999999</v>
      </c>
      <c r="H10" s="9" t="s">
        <v>59</v>
      </c>
      <c r="I10" s="9" t="s">
        <v>59</v>
      </c>
      <c r="J10" s="9" t="s">
        <v>59</v>
      </c>
      <c r="K10" s="9">
        <f t="shared" si="1"/>
        <v>14943.815999999999</v>
      </c>
      <c r="L10" s="9" t="s">
        <v>58</v>
      </c>
      <c r="M10" s="9">
        <f>'[1]Panen (2)'!S10*5.052</f>
        <v>10331.339999999998</v>
      </c>
      <c r="N10" s="9" t="s">
        <v>58</v>
      </c>
      <c r="O10" s="9" t="s">
        <v>58</v>
      </c>
      <c r="P10" s="9" t="s">
        <v>58</v>
      </c>
      <c r="Q10" s="9">
        <f t="shared" si="2"/>
        <v>10331.339999999998</v>
      </c>
      <c r="R10" s="9" t="s">
        <v>59</v>
      </c>
      <c r="S10" s="9">
        <v>13911.125</v>
      </c>
      <c r="T10" s="9" t="s">
        <v>59</v>
      </c>
      <c r="U10" s="9" t="s">
        <v>59</v>
      </c>
      <c r="V10" s="9" t="s">
        <v>59</v>
      </c>
      <c r="W10" s="9">
        <f t="shared" si="3"/>
        <v>13911.125</v>
      </c>
      <c r="X10" s="53">
        <f>'[3]Panen (2)'!R10*5.465</f>
        <v>0</v>
      </c>
      <c r="Y10" s="9">
        <f>'[3]Panen (2)'!S10*5.465</f>
        <v>16791.758999999998</v>
      </c>
      <c r="Z10" s="9">
        <f>'[3]Panen (2)'!T10*5.465</f>
        <v>0</v>
      </c>
      <c r="AA10" s="9">
        <f>'[3]Panen (2)'!U10*5.465</f>
        <v>0</v>
      </c>
      <c r="AB10" s="9">
        <f>'[3]Panen (2)'!V10*5.465</f>
        <v>786.96</v>
      </c>
      <c r="AC10" s="9">
        <f t="shared" si="0"/>
        <v>17578.718999999997</v>
      </c>
      <c r="AD10" s="9">
        <f>'J Luas Panen Padi'!AD10*5.362</f>
        <v>0</v>
      </c>
      <c r="AE10" s="9">
        <f>'J Luas Panen Padi'!AE10*5.362</f>
        <v>3269.1577800000005</v>
      </c>
      <c r="AF10" s="9">
        <f>'J Luas Panen Padi'!AF10*5.362</f>
        <v>0</v>
      </c>
      <c r="AG10" s="9">
        <f>'J Luas Panen Padi'!AG10*5.362</f>
        <v>0</v>
      </c>
      <c r="AH10" s="9">
        <f>'J Luas Panen Padi'!AH10*5.362</f>
        <v>101.878</v>
      </c>
      <c r="AI10" s="9">
        <f t="shared" si="4"/>
        <v>3371.0357800000006</v>
      </c>
      <c r="AK10" s="73"/>
    </row>
    <row r="11" spans="1:37" ht="28.05" customHeight="1" x14ac:dyDescent="0.3">
      <c r="A11" s="10">
        <v>4</v>
      </c>
      <c r="B11" s="88" t="s">
        <v>15</v>
      </c>
      <c r="C11" s="88"/>
      <c r="D11" s="88"/>
      <c r="E11" s="88"/>
      <c r="F11" s="9" t="s">
        <v>59</v>
      </c>
      <c r="G11" s="9">
        <f>'[4]Panen (2)'!S11*5.052</f>
        <v>9437.1359999999986</v>
      </c>
      <c r="H11" s="9">
        <f>'[4]Panen (2)'!T11*5.052</f>
        <v>59633.807999999997</v>
      </c>
      <c r="I11" s="9" t="s">
        <v>59</v>
      </c>
      <c r="J11" s="9" t="s">
        <v>59</v>
      </c>
      <c r="K11" s="9">
        <f t="shared" si="1"/>
        <v>69070.943999999989</v>
      </c>
      <c r="L11" s="9" t="s">
        <v>58</v>
      </c>
      <c r="M11" s="9">
        <f>'[1]Panen (2)'!S11*5.052</f>
        <v>8669.232</v>
      </c>
      <c r="N11" s="9">
        <f>'[1]Panen (2)'!T11*5.052</f>
        <v>63695.615999999995</v>
      </c>
      <c r="O11" s="9" t="s">
        <v>58</v>
      </c>
      <c r="P11" s="9" t="s">
        <v>58</v>
      </c>
      <c r="Q11" s="9">
        <f t="shared" si="2"/>
        <v>72364.847999999998</v>
      </c>
      <c r="R11" s="9" t="s">
        <v>59</v>
      </c>
      <c r="S11" s="9">
        <v>18966</v>
      </c>
      <c r="T11" s="9">
        <v>77806.38</v>
      </c>
      <c r="U11" s="9" t="s">
        <v>59</v>
      </c>
      <c r="V11" s="9" t="s">
        <v>59</v>
      </c>
      <c r="W11" s="9">
        <f t="shared" si="3"/>
        <v>96772.38</v>
      </c>
      <c r="X11" s="53">
        <f>'[3]Panen (2)'!R11*5.465</f>
        <v>0</v>
      </c>
      <c r="Y11" s="9">
        <f>'[3]Panen (2)'!S11*5.465</f>
        <v>10296.6065</v>
      </c>
      <c r="Z11" s="9">
        <f>'[3]Panen (2)'!T11*5.465</f>
        <v>38534.261500000001</v>
      </c>
      <c r="AA11" s="9">
        <f>'[3]Panen (2)'!U11*5.465</f>
        <v>0</v>
      </c>
      <c r="AB11" s="9">
        <f>'[3]Panen (2)'!V11*5.465</f>
        <v>0</v>
      </c>
      <c r="AC11" s="9">
        <f t="shared" si="0"/>
        <v>48830.868000000002</v>
      </c>
      <c r="AD11" s="9">
        <f>'J Luas Panen Padi'!AD11*5.362</f>
        <v>0</v>
      </c>
      <c r="AE11" s="9">
        <f>'J Luas Panen Padi'!AE11*5.362</f>
        <v>11721.385620000001</v>
      </c>
      <c r="AF11" s="9">
        <f>'J Luas Panen Padi'!AF11*5.362</f>
        <v>42286.984040000003</v>
      </c>
      <c r="AG11" s="9">
        <f>'J Luas Panen Padi'!AG11*5.362</f>
        <v>0</v>
      </c>
      <c r="AH11" s="9">
        <f>'J Luas Panen Padi'!AH11*5.362</f>
        <v>0</v>
      </c>
      <c r="AI11" s="9">
        <f t="shared" si="4"/>
        <v>54008.369660000004</v>
      </c>
      <c r="AK11" s="73"/>
    </row>
    <row r="12" spans="1:37" ht="28.05" customHeight="1" x14ac:dyDescent="0.3">
      <c r="A12" s="10">
        <v>5</v>
      </c>
      <c r="B12" s="88" t="s">
        <v>14</v>
      </c>
      <c r="C12" s="88"/>
      <c r="D12" s="88"/>
      <c r="E12" s="88"/>
      <c r="F12" s="9" t="s">
        <v>59</v>
      </c>
      <c r="G12" s="9" t="s">
        <v>59</v>
      </c>
      <c r="H12" s="9" t="s">
        <v>59</v>
      </c>
      <c r="I12" s="9" t="s">
        <v>59</v>
      </c>
      <c r="J12" s="9" t="s">
        <v>59</v>
      </c>
      <c r="K12" s="9" t="s">
        <v>59</v>
      </c>
      <c r="L12" s="9" t="s">
        <v>58</v>
      </c>
      <c r="M12" s="9" t="s">
        <v>58</v>
      </c>
      <c r="N12" s="9" t="s">
        <v>58</v>
      </c>
      <c r="O12" s="9" t="s">
        <v>58</v>
      </c>
      <c r="P12" s="9" t="s">
        <v>58</v>
      </c>
      <c r="Q12" s="9">
        <f t="shared" si="2"/>
        <v>0</v>
      </c>
      <c r="R12" s="9" t="s">
        <v>59</v>
      </c>
      <c r="S12" s="9" t="s">
        <v>59</v>
      </c>
      <c r="T12" s="9" t="s">
        <v>59</v>
      </c>
      <c r="U12" s="9" t="s">
        <v>59</v>
      </c>
      <c r="V12" s="9" t="s">
        <v>59</v>
      </c>
      <c r="W12" s="9">
        <f t="shared" si="3"/>
        <v>0</v>
      </c>
      <c r="X12" s="53">
        <f>'[3]Panen (2)'!R12*5.465</f>
        <v>0</v>
      </c>
      <c r="Y12" s="9">
        <f>'[3]Panen (2)'!S12*5.465</f>
        <v>0</v>
      </c>
      <c r="Z12" s="9">
        <f>'[3]Panen (2)'!T12*5.465</f>
        <v>0</v>
      </c>
      <c r="AA12" s="9">
        <f>'[3]Panen (2)'!U12*5.465</f>
        <v>0</v>
      </c>
      <c r="AB12" s="9">
        <f>'[3]Panen (2)'!V12*5.465</f>
        <v>0</v>
      </c>
      <c r="AC12" s="9">
        <f t="shared" si="0"/>
        <v>0</v>
      </c>
      <c r="AD12" s="9">
        <f>'J Luas Panen Padi'!AD12*5.362</f>
        <v>0</v>
      </c>
      <c r="AE12" s="9">
        <f>'J Luas Panen Padi'!AE12*5.362</f>
        <v>77.58814000000001</v>
      </c>
      <c r="AF12" s="9">
        <f>'J Luas Panen Padi'!AF12*5.362</f>
        <v>0</v>
      </c>
      <c r="AG12" s="9">
        <f>'J Luas Panen Padi'!AG12*5.362</f>
        <v>0</v>
      </c>
      <c r="AH12" s="9">
        <f>'J Luas Panen Padi'!AH12*5.362</f>
        <v>0</v>
      </c>
      <c r="AI12" s="9">
        <f t="shared" si="4"/>
        <v>77.58814000000001</v>
      </c>
      <c r="AK12" s="73"/>
    </row>
    <row r="13" spans="1:37" ht="28.05" customHeight="1" x14ac:dyDescent="0.3">
      <c r="A13" s="10">
        <v>6</v>
      </c>
      <c r="B13" s="88" t="s">
        <v>13</v>
      </c>
      <c r="C13" s="88"/>
      <c r="D13" s="88"/>
      <c r="E13" s="88"/>
      <c r="F13" s="9" t="s">
        <v>59</v>
      </c>
      <c r="G13" s="9">
        <f>'[4]Panen (2)'!S13*5.052</f>
        <v>16696.859999999997</v>
      </c>
      <c r="H13" s="9" t="s">
        <v>59</v>
      </c>
      <c r="I13" s="9" t="s">
        <v>59</v>
      </c>
      <c r="J13" s="9" t="s">
        <v>59</v>
      </c>
      <c r="K13" s="9">
        <f t="shared" si="1"/>
        <v>16696.859999999997</v>
      </c>
      <c r="L13" s="9" t="s">
        <v>58</v>
      </c>
      <c r="M13" s="9">
        <f>'[1]Panen (2)'!S13*5.052</f>
        <v>914.41199999999992</v>
      </c>
      <c r="N13" s="9" t="s">
        <v>58</v>
      </c>
      <c r="O13" s="9" t="s">
        <v>58</v>
      </c>
      <c r="P13" s="9" t="s">
        <v>58</v>
      </c>
      <c r="Q13" s="9">
        <f t="shared" si="2"/>
        <v>914.41199999999992</v>
      </c>
      <c r="R13" s="9" t="s">
        <v>59</v>
      </c>
      <c r="S13" s="9">
        <v>3654.2249999999999</v>
      </c>
      <c r="T13" s="9" t="s">
        <v>59</v>
      </c>
      <c r="U13" s="9" t="s">
        <v>59</v>
      </c>
      <c r="V13" s="9" t="s">
        <v>59</v>
      </c>
      <c r="W13" s="9">
        <f t="shared" si="3"/>
        <v>3654.2249999999999</v>
      </c>
      <c r="X13" s="53">
        <f>'[3]Panen (2)'!R13*5.465</f>
        <v>0</v>
      </c>
      <c r="Y13" s="9">
        <f>'[3]Panen (2)'!S13*5.465</f>
        <v>1993.0854999999999</v>
      </c>
      <c r="Z13" s="9">
        <f>'[3]Panen (2)'!T13*5.465</f>
        <v>0</v>
      </c>
      <c r="AA13" s="9">
        <f>'[3]Panen (2)'!U13*5.465</f>
        <v>0</v>
      </c>
      <c r="AB13" s="9">
        <f>'[3]Panen (2)'!V13*5.465</f>
        <v>0</v>
      </c>
      <c r="AC13" s="9">
        <f t="shared" si="0"/>
        <v>1993.0854999999999</v>
      </c>
      <c r="AD13" s="9">
        <f>'J Luas Panen Padi'!AD13*5.362</f>
        <v>0</v>
      </c>
      <c r="AE13" s="9">
        <f>'J Luas Panen Padi'!AE13*5.362</f>
        <v>0</v>
      </c>
      <c r="AF13" s="9">
        <f>'J Luas Panen Padi'!AF13*5.362</f>
        <v>0</v>
      </c>
      <c r="AG13" s="9">
        <f>'J Luas Panen Padi'!AG13*5.362</f>
        <v>0</v>
      </c>
      <c r="AH13" s="9">
        <f>'J Luas Panen Padi'!AH13*5.362</f>
        <v>0</v>
      </c>
      <c r="AI13" s="9">
        <f t="shared" si="4"/>
        <v>0</v>
      </c>
      <c r="AK13" s="73"/>
    </row>
    <row r="14" spans="1:37" ht="28.05" customHeight="1" x14ac:dyDescent="0.3">
      <c r="A14" s="10">
        <v>7</v>
      </c>
      <c r="B14" s="88" t="s">
        <v>12</v>
      </c>
      <c r="C14" s="88"/>
      <c r="D14" s="88"/>
      <c r="E14" s="88"/>
      <c r="F14" s="9" t="s">
        <v>59</v>
      </c>
      <c r="G14" s="9">
        <f>'[4]Panen (2)'!S14*5.052</f>
        <v>161.66399999999999</v>
      </c>
      <c r="H14" s="9">
        <f>'[4]Panen (2)'!T14*5.052</f>
        <v>14140.547999999999</v>
      </c>
      <c r="I14" s="9" t="s">
        <v>59</v>
      </c>
      <c r="J14" s="9" t="s">
        <v>59</v>
      </c>
      <c r="K14" s="9">
        <f t="shared" si="1"/>
        <v>14302.212</v>
      </c>
      <c r="L14" s="9" t="s">
        <v>58</v>
      </c>
      <c r="M14" s="9">
        <f>'[1]Panen (2)'!S14*5.052</f>
        <v>954.82799999999997</v>
      </c>
      <c r="N14" s="9">
        <f>'[1]Panen (2)'!T14*5.052</f>
        <v>15327.767999999998</v>
      </c>
      <c r="O14" s="9" t="s">
        <v>58</v>
      </c>
      <c r="P14" s="9" t="s">
        <v>58</v>
      </c>
      <c r="Q14" s="9">
        <f t="shared" si="2"/>
        <v>16282.595999999998</v>
      </c>
      <c r="R14" s="9" t="s">
        <v>59</v>
      </c>
      <c r="S14" s="9">
        <v>3064.5349999999999</v>
      </c>
      <c r="T14" s="9">
        <v>23018.620000000003</v>
      </c>
      <c r="U14" s="9" t="s">
        <v>59</v>
      </c>
      <c r="V14" s="9">
        <v>10180.6</v>
      </c>
      <c r="W14" s="9">
        <f t="shared" si="3"/>
        <v>36263.755000000005</v>
      </c>
      <c r="X14" s="53">
        <f>'[3]Panen (2)'!R14*5.465</f>
        <v>0</v>
      </c>
      <c r="Y14" s="9">
        <f>'[3]Panen (2)'!S14*5.465</f>
        <v>0</v>
      </c>
      <c r="Z14" s="9">
        <f>'[3]Panen (2)'!T14*5.465</f>
        <v>23202.204000000002</v>
      </c>
      <c r="AA14" s="9">
        <f>'[3]Panen (2)'!U14*5.465</f>
        <v>0</v>
      </c>
      <c r="AB14" s="9">
        <f>'[3]Panen (2)'!V14*5.465</f>
        <v>4852.92</v>
      </c>
      <c r="AC14" s="9">
        <f t="shared" si="0"/>
        <v>28055.124000000003</v>
      </c>
      <c r="AD14" s="9">
        <f>'J Luas Panen Padi'!AD14*5.362</f>
        <v>0</v>
      </c>
      <c r="AE14" s="9">
        <f>'J Luas Panen Padi'!AE14*5.362</f>
        <v>0</v>
      </c>
      <c r="AF14" s="9">
        <f>'J Luas Panen Padi'!AF14*5.362</f>
        <v>18228.655200000001</v>
      </c>
      <c r="AG14" s="9">
        <f>'J Luas Panen Padi'!AG14*5.362</f>
        <v>0</v>
      </c>
      <c r="AH14" s="9">
        <f>'J Luas Panen Padi'!AH14*5.362</f>
        <v>0</v>
      </c>
      <c r="AI14" s="9">
        <f t="shared" si="4"/>
        <v>18228.655200000001</v>
      </c>
      <c r="AK14" s="73"/>
    </row>
    <row r="15" spans="1:37" ht="28.05" customHeight="1" x14ac:dyDescent="0.3">
      <c r="A15" s="10">
        <v>8</v>
      </c>
      <c r="B15" s="88" t="s">
        <v>11</v>
      </c>
      <c r="C15" s="88"/>
      <c r="D15" s="88"/>
      <c r="E15" s="88"/>
      <c r="F15" s="9" t="s">
        <v>59</v>
      </c>
      <c r="G15" s="9" t="s">
        <v>59</v>
      </c>
      <c r="H15" s="9">
        <f>'[4]Panen (2)'!T15*5.052</f>
        <v>17277.84</v>
      </c>
      <c r="I15" s="9" t="s">
        <v>59</v>
      </c>
      <c r="J15" s="9" t="s">
        <v>59</v>
      </c>
      <c r="K15" s="9">
        <f t="shared" si="1"/>
        <v>17277.84</v>
      </c>
      <c r="L15" s="9" t="s">
        <v>58</v>
      </c>
      <c r="M15" s="9" t="s">
        <v>58</v>
      </c>
      <c r="N15" s="9">
        <f>'[1]Panen (2)'!T15*5.052</f>
        <v>17687.052</v>
      </c>
      <c r="O15" s="9" t="s">
        <v>58</v>
      </c>
      <c r="P15" s="9" t="s">
        <v>58</v>
      </c>
      <c r="Q15" s="9">
        <f t="shared" si="2"/>
        <v>17687.052</v>
      </c>
      <c r="R15" s="9" t="s">
        <v>59</v>
      </c>
      <c r="S15" s="9" t="s">
        <v>59</v>
      </c>
      <c r="T15" s="9">
        <v>20956.34</v>
      </c>
      <c r="U15" s="9" t="s">
        <v>59</v>
      </c>
      <c r="V15" s="9" t="s">
        <v>59</v>
      </c>
      <c r="W15" s="9">
        <f t="shared" si="3"/>
        <v>20956.34</v>
      </c>
      <c r="X15" s="53">
        <f>'[3]Panen (2)'!R15*5.465</f>
        <v>0</v>
      </c>
      <c r="Y15" s="9">
        <f>'[3]Panen (2)'!S15*5.465</f>
        <v>0</v>
      </c>
      <c r="Z15" s="9">
        <f>'[3]Panen (2)'!T15*5.465</f>
        <v>24847.715499999998</v>
      </c>
      <c r="AA15" s="9">
        <f>'[3]Panen (2)'!U15*5.465</f>
        <v>0</v>
      </c>
      <c r="AB15" s="9">
        <f>'[3]Panen (2)'!V15*5.465</f>
        <v>0</v>
      </c>
      <c r="AC15" s="9">
        <f t="shared" si="0"/>
        <v>24847.715499999998</v>
      </c>
      <c r="AD15" s="9">
        <f>'J Luas Panen Padi'!AD15*5.362</f>
        <v>0</v>
      </c>
      <c r="AE15" s="9">
        <f>'J Luas Panen Padi'!AE15*5.362</f>
        <v>0</v>
      </c>
      <c r="AF15" s="9">
        <f>'J Luas Panen Padi'!AF15*5.362</f>
        <v>36188.352480000001</v>
      </c>
      <c r="AG15" s="9">
        <f>'J Luas Panen Padi'!AG15*5.362</f>
        <v>0</v>
      </c>
      <c r="AH15" s="9">
        <f>'J Luas Panen Padi'!AH15*5.362</f>
        <v>0</v>
      </c>
      <c r="AI15" s="9">
        <f t="shared" si="4"/>
        <v>36188.352480000001</v>
      </c>
      <c r="AK15" s="73"/>
    </row>
    <row r="16" spans="1:37" ht="28.05" customHeight="1" x14ac:dyDescent="0.3">
      <c r="A16" s="10">
        <v>9</v>
      </c>
      <c r="B16" s="88" t="s">
        <v>10</v>
      </c>
      <c r="C16" s="88"/>
      <c r="D16" s="88"/>
      <c r="E16" s="88"/>
      <c r="F16" s="9" t="s">
        <v>59</v>
      </c>
      <c r="G16" s="9">
        <f>'[4]Panen (2)'!S16*5.052</f>
        <v>4092.12</v>
      </c>
      <c r="H16" s="9" t="s">
        <v>59</v>
      </c>
      <c r="I16" s="9">
        <f>'[4]Panen (2)'!U16*5.052</f>
        <v>51616.283999999992</v>
      </c>
      <c r="J16" s="9" t="s">
        <v>59</v>
      </c>
      <c r="K16" s="9">
        <f t="shared" si="1"/>
        <v>55708.403999999995</v>
      </c>
      <c r="L16" s="9" t="s">
        <v>58</v>
      </c>
      <c r="M16" s="9">
        <f>'[1]Panen (2)'!S16*5.052</f>
        <v>6582.7559999999994</v>
      </c>
      <c r="N16" s="9" t="s">
        <v>58</v>
      </c>
      <c r="O16" s="9">
        <f>'[1]Panen (2)'!U16*5.052</f>
        <v>36738.144</v>
      </c>
      <c r="P16" s="9" t="s">
        <v>58</v>
      </c>
      <c r="Q16" s="9">
        <f t="shared" si="2"/>
        <v>43320.9</v>
      </c>
      <c r="R16" s="9" t="s">
        <v>59</v>
      </c>
      <c r="S16" s="9">
        <v>26.16</v>
      </c>
      <c r="T16" s="9" t="s">
        <v>59</v>
      </c>
      <c r="U16" s="9">
        <v>13349.230000000001</v>
      </c>
      <c r="V16" s="9" t="s">
        <v>59</v>
      </c>
      <c r="W16" s="9">
        <f t="shared" si="3"/>
        <v>13375.390000000001</v>
      </c>
      <c r="X16" s="53">
        <f>'[3]Panen (2)'!R16*5.465</f>
        <v>0</v>
      </c>
      <c r="Y16" s="9">
        <f>'[3]Panen (2)'!S16*5.465</f>
        <v>0</v>
      </c>
      <c r="Z16" s="9">
        <f>'[3]Panen (2)'!T16*5.465</f>
        <v>0</v>
      </c>
      <c r="AA16" s="9">
        <f>'[3]Panen (2)'!U16*5.465</f>
        <v>27831.605499999998</v>
      </c>
      <c r="AB16" s="9">
        <f>'[3]Panen (2)'!V16*5.465</f>
        <v>0</v>
      </c>
      <c r="AC16" s="9">
        <f t="shared" si="0"/>
        <v>27831.605499999998</v>
      </c>
      <c r="AD16" s="9">
        <f>'J Luas Panen Padi'!AD16*5.362</f>
        <v>0</v>
      </c>
      <c r="AE16" s="9">
        <f>'J Luas Panen Padi'!AE16*5.362</f>
        <v>0</v>
      </c>
      <c r="AF16" s="9">
        <f>'J Luas Panen Padi'!AF16*5.362</f>
        <v>0</v>
      </c>
      <c r="AG16" s="9">
        <f>'J Luas Panen Padi'!AG16*5.362</f>
        <v>14664.64104</v>
      </c>
      <c r="AH16" s="9">
        <f>'J Luas Panen Padi'!AH16*5.362</f>
        <v>0</v>
      </c>
      <c r="AI16" s="9">
        <f t="shared" si="4"/>
        <v>14664.64104</v>
      </c>
      <c r="AK16" s="73"/>
    </row>
    <row r="17" spans="1:37" ht="28.05" customHeight="1" x14ac:dyDescent="0.3">
      <c r="A17" s="10">
        <v>10</v>
      </c>
      <c r="B17" s="88" t="s">
        <v>9</v>
      </c>
      <c r="C17" s="88"/>
      <c r="D17" s="88"/>
      <c r="E17" s="88"/>
      <c r="F17" s="9" t="s">
        <v>59</v>
      </c>
      <c r="G17" s="9">
        <f>'[4]Panen (2)'!S17*5.052</f>
        <v>1626.7439999999999</v>
      </c>
      <c r="H17" s="9" t="s">
        <v>59</v>
      </c>
      <c r="I17" s="9" t="s">
        <v>59</v>
      </c>
      <c r="J17" s="9">
        <v>2236</v>
      </c>
      <c r="K17" s="9">
        <f t="shared" si="1"/>
        <v>3862.7439999999997</v>
      </c>
      <c r="L17" s="9" t="s">
        <v>58</v>
      </c>
      <c r="M17" s="9">
        <f>'[1]Panen (2)'!S17*5.052</f>
        <v>1182.1679999999999</v>
      </c>
      <c r="N17" s="9" t="s">
        <v>58</v>
      </c>
      <c r="O17" s="9" t="s">
        <v>58</v>
      </c>
      <c r="P17" s="9">
        <f>'[1]Panen (2)'!V17*2.622</f>
        <v>875.74799999999993</v>
      </c>
      <c r="Q17" s="9">
        <f t="shared" si="2"/>
        <v>2057.9159999999997</v>
      </c>
      <c r="R17" s="9" t="s">
        <v>59</v>
      </c>
      <c r="S17" s="9">
        <v>7739.5450000000001</v>
      </c>
      <c r="T17" s="9" t="s">
        <v>59</v>
      </c>
      <c r="U17" s="9" t="s">
        <v>59</v>
      </c>
      <c r="V17" s="9" t="s">
        <v>59</v>
      </c>
      <c r="W17" s="9">
        <f t="shared" si="3"/>
        <v>7739.5450000000001</v>
      </c>
      <c r="X17" s="53">
        <f>'[3]Panen (2)'!R17*5.465</f>
        <v>0</v>
      </c>
      <c r="Y17" s="9">
        <f>'[3]Panen (2)'!S17*5.465</f>
        <v>7587.0594999999994</v>
      </c>
      <c r="Z17" s="9">
        <f>'[3]Panen (2)'!T17*5.465</f>
        <v>0</v>
      </c>
      <c r="AA17" s="9">
        <f>'[3]Panen (2)'!U17*5.465</f>
        <v>0</v>
      </c>
      <c r="AB17" s="9">
        <f>'[3]Panen (2)'!V17*5.465</f>
        <v>0</v>
      </c>
      <c r="AC17" s="9">
        <f t="shared" si="0"/>
        <v>7587.0594999999994</v>
      </c>
      <c r="AD17" s="9">
        <f>'J Luas Panen Padi'!AD17*5.362</f>
        <v>0</v>
      </c>
      <c r="AE17" s="9">
        <f>'J Luas Panen Padi'!AE17*5.362</f>
        <v>7371.1414000000004</v>
      </c>
      <c r="AF17" s="9">
        <f>'J Luas Panen Padi'!AF17*5.362</f>
        <v>0</v>
      </c>
      <c r="AG17" s="9">
        <f>'J Luas Panen Padi'!AG17*5.362</f>
        <v>0</v>
      </c>
      <c r="AH17" s="9">
        <f>'J Luas Panen Padi'!AH17*5.362</f>
        <v>0</v>
      </c>
      <c r="AI17" s="9">
        <f t="shared" si="4"/>
        <v>7371.1414000000004</v>
      </c>
      <c r="AK17" s="73"/>
    </row>
    <row r="18" spans="1:37" ht="28.05" customHeight="1" x14ac:dyDescent="0.3">
      <c r="A18" s="10">
        <v>11</v>
      </c>
      <c r="B18" s="88" t="s">
        <v>8</v>
      </c>
      <c r="C18" s="88"/>
      <c r="D18" s="88"/>
      <c r="E18" s="88"/>
      <c r="F18" s="9" t="s">
        <v>59</v>
      </c>
      <c r="G18" s="9">
        <f>'[4]Panen (2)'!S18*5.052</f>
        <v>38708.423999999999</v>
      </c>
      <c r="H18" s="9" t="s">
        <v>59</v>
      </c>
      <c r="I18" s="9">
        <f>'[4]Panen (2)'!U18*5.052</f>
        <v>101171.352</v>
      </c>
      <c r="J18" s="9" t="s">
        <v>59</v>
      </c>
      <c r="K18" s="9">
        <f t="shared" si="1"/>
        <v>139879.77600000001</v>
      </c>
      <c r="L18" s="9" t="s">
        <v>58</v>
      </c>
      <c r="M18" s="9">
        <f>'[1]Panen (2)'!S18*5.052</f>
        <v>13210.98</v>
      </c>
      <c r="N18" s="9" t="s">
        <v>58</v>
      </c>
      <c r="O18" s="9">
        <f>'[1]Panen (2)'!U18*5.052</f>
        <v>109668.81599999999</v>
      </c>
      <c r="P18" s="9" t="s">
        <v>58</v>
      </c>
      <c r="Q18" s="9">
        <f t="shared" si="2"/>
        <v>122879.79599999999</v>
      </c>
      <c r="R18" s="9" t="s">
        <v>59</v>
      </c>
      <c r="S18" s="9">
        <v>36313.35</v>
      </c>
      <c r="T18" s="9" t="s">
        <v>59</v>
      </c>
      <c r="U18" s="9">
        <v>83934.36</v>
      </c>
      <c r="V18" s="9" t="s">
        <v>59</v>
      </c>
      <c r="W18" s="9">
        <f t="shared" si="3"/>
        <v>120247.70999999999</v>
      </c>
      <c r="X18" s="53">
        <f>'[3]Panen (2)'!R18*5.465</f>
        <v>0</v>
      </c>
      <c r="Y18" s="9">
        <f>'[3]Panen (2)'!S18*5.465</f>
        <v>51845.361999999994</v>
      </c>
      <c r="Z18" s="9">
        <f>'[3]Panen (2)'!T18*5.465</f>
        <v>0</v>
      </c>
      <c r="AA18" s="9">
        <f>'[3]Panen (2)'!U18*5.465</f>
        <v>40410.942499999997</v>
      </c>
      <c r="AB18" s="9">
        <f>'[3]Panen (2)'!V18*5.465</f>
        <v>0</v>
      </c>
      <c r="AC18" s="9">
        <f t="shared" si="0"/>
        <v>92256.304499999998</v>
      </c>
      <c r="AD18" s="9">
        <f>'J Luas Panen Padi'!AD18*5.362</f>
        <v>0</v>
      </c>
      <c r="AE18" s="9">
        <f>'J Luas Panen Padi'!AE18*5.362</f>
        <v>35308.984479999999</v>
      </c>
      <c r="AF18" s="9">
        <f>'J Luas Panen Padi'!AF18*5.362</f>
        <v>0</v>
      </c>
      <c r="AG18" s="9">
        <f>'J Luas Panen Padi'!AG18*5.362</f>
        <v>32127.763500000001</v>
      </c>
      <c r="AH18" s="9">
        <f>'J Luas Panen Padi'!AH18*5.362</f>
        <v>0</v>
      </c>
      <c r="AI18" s="9">
        <f t="shared" si="4"/>
        <v>67436.74798</v>
      </c>
      <c r="AK18" s="73"/>
    </row>
    <row r="19" spans="1:37" ht="28.05" customHeight="1" x14ac:dyDescent="0.3">
      <c r="A19" s="10">
        <v>12</v>
      </c>
      <c r="B19" s="88" t="s">
        <v>7</v>
      </c>
      <c r="C19" s="88"/>
      <c r="D19" s="88"/>
      <c r="E19" s="88"/>
      <c r="F19" s="9" t="s">
        <v>59</v>
      </c>
      <c r="G19" s="9">
        <f>'[4]Panen (2)'!S19*5.052</f>
        <v>3157.4999999999995</v>
      </c>
      <c r="H19" s="9" t="s">
        <v>59</v>
      </c>
      <c r="I19" s="9">
        <f>'[4]Panen (2)'!U19*5.052</f>
        <v>18550.944</v>
      </c>
      <c r="J19" s="9" t="s">
        <v>59</v>
      </c>
      <c r="K19" s="9">
        <f t="shared" si="1"/>
        <v>21708.444</v>
      </c>
      <c r="L19" s="9" t="s">
        <v>58</v>
      </c>
      <c r="M19" s="9">
        <f>'[1]Panen (2)'!S19*5.052</f>
        <v>3622.2839999999997</v>
      </c>
      <c r="N19" s="9" t="s">
        <v>58</v>
      </c>
      <c r="O19" s="9">
        <f>'[1]Panen (2)'!U19*5.052</f>
        <v>15989.579999999998</v>
      </c>
      <c r="P19" s="9" t="s">
        <v>58</v>
      </c>
      <c r="Q19" s="9">
        <f t="shared" si="2"/>
        <v>19611.863999999998</v>
      </c>
      <c r="R19" s="9" t="s">
        <v>59</v>
      </c>
      <c r="S19" s="9">
        <v>6245.7</v>
      </c>
      <c r="T19" s="9" t="s">
        <v>59</v>
      </c>
      <c r="U19" s="9">
        <v>25020.95</v>
      </c>
      <c r="V19" s="9" t="s">
        <v>59</v>
      </c>
      <c r="W19" s="9">
        <f t="shared" si="3"/>
        <v>31266.65</v>
      </c>
      <c r="X19" s="53">
        <f>'[3]Panen (2)'!R19*5.465</f>
        <v>0</v>
      </c>
      <c r="Y19" s="9">
        <f>'[3]Panen (2)'!S19*5.465</f>
        <v>12257.4485</v>
      </c>
      <c r="Z19" s="9">
        <f>'[3]Panen (2)'!T19*5.465</f>
        <v>0</v>
      </c>
      <c r="AA19" s="9">
        <f>'[3]Panen (2)'!U19*5.465</f>
        <v>10258.897999999999</v>
      </c>
      <c r="AB19" s="9">
        <f>'[3]Panen (2)'!V19*5.465</f>
        <v>0</v>
      </c>
      <c r="AC19" s="9">
        <f t="shared" si="0"/>
        <v>22516.3465</v>
      </c>
      <c r="AD19" s="9">
        <f>'J Luas Panen Padi'!AD19*5.362</f>
        <v>0</v>
      </c>
      <c r="AE19" s="9">
        <f>'J Luas Panen Padi'!AE19*5.362</f>
        <v>14074.981899999999</v>
      </c>
      <c r="AF19" s="9">
        <f>'J Luas Panen Padi'!AF19*5.362</f>
        <v>0</v>
      </c>
      <c r="AG19" s="9">
        <f>'J Luas Panen Padi'!AG19*5.362</f>
        <v>0</v>
      </c>
      <c r="AH19" s="9">
        <f>'J Luas Panen Padi'!AH19*5.362</f>
        <v>0</v>
      </c>
      <c r="AI19" s="9">
        <f t="shared" si="4"/>
        <v>14074.981899999999</v>
      </c>
      <c r="AK19" s="73"/>
    </row>
    <row r="20" spans="1:37" ht="28.05" customHeight="1" x14ac:dyDescent="0.3">
      <c r="A20" s="10">
        <v>13</v>
      </c>
      <c r="B20" s="88" t="s">
        <v>6</v>
      </c>
      <c r="C20" s="88"/>
      <c r="D20" s="88"/>
      <c r="E20" s="88"/>
      <c r="F20" s="9" t="s">
        <v>59</v>
      </c>
      <c r="G20" s="9" t="s">
        <v>59</v>
      </c>
      <c r="H20" s="9" t="s">
        <v>59</v>
      </c>
      <c r="I20" s="9">
        <f>'[4]Panen (2)'!U20*5.052</f>
        <v>21061.787999999997</v>
      </c>
      <c r="J20" s="9" t="s">
        <v>59</v>
      </c>
      <c r="K20" s="9">
        <f t="shared" si="1"/>
        <v>21061.787999999997</v>
      </c>
      <c r="L20" s="9" t="s">
        <v>58</v>
      </c>
      <c r="M20" s="9" t="s">
        <v>58</v>
      </c>
      <c r="N20" s="9" t="s">
        <v>58</v>
      </c>
      <c r="O20" s="9">
        <f>'[1]Panen (2)'!U20*5.052</f>
        <v>21551.831999999999</v>
      </c>
      <c r="P20" s="9" t="s">
        <v>58</v>
      </c>
      <c r="Q20" s="9">
        <f t="shared" si="2"/>
        <v>21551.831999999999</v>
      </c>
      <c r="R20" s="9" t="s">
        <v>59</v>
      </c>
      <c r="S20" s="9" t="s">
        <v>59</v>
      </c>
      <c r="T20" s="9" t="s">
        <v>59</v>
      </c>
      <c r="U20" s="9">
        <v>24663.43</v>
      </c>
      <c r="V20" s="9" t="s">
        <v>59</v>
      </c>
      <c r="W20" s="9">
        <f t="shared" si="3"/>
        <v>24663.43</v>
      </c>
      <c r="X20" s="53">
        <f>'[3]Panen (2)'!R20*5.465</f>
        <v>0</v>
      </c>
      <c r="Y20" s="9">
        <f>'[3]Panen (2)'!S20*5.465</f>
        <v>0</v>
      </c>
      <c r="Z20" s="9">
        <f>'[3]Panen (2)'!T20*5.465</f>
        <v>0</v>
      </c>
      <c r="AA20" s="9">
        <f>'[3]Panen (2)'!U20*5.465</f>
        <v>29175.995499999997</v>
      </c>
      <c r="AB20" s="9">
        <f>'[3]Panen (2)'!V20*5.465</f>
        <v>0</v>
      </c>
      <c r="AC20" s="9">
        <f t="shared" si="0"/>
        <v>29175.995499999997</v>
      </c>
      <c r="AD20" s="9">
        <f>'J Luas Panen Padi'!AD20*5.362</f>
        <v>0</v>
      </c>
      <c r="AE20" s="9">
        <f>'J Luas Panen Padi'!AE20*5.362</f>
        <v>0</v>
      </c>
      <c r="AF20" s="9">
        <f>'J Luas Panen Padi'!AF20*5.362</f>
        <v>0</v>
      </c>
      <c r="AG20" s="9">
        <f>'J Luas Panen Padi'!AG20*5.362</f>
        <v>23297.943620000002</v>
      </c>
      <c r="AH20" s="9">
        <f>'J Luas Panen Padi'!AH20*5.362</f>
        <v>0</v>
      </c>
      <c r="AI20" s="9">
        <f t="shared" si="4"/>
        <v>23297.943620000002</v>
      </c>
      <c r="AK20" s="73"/>
    </row>
    <row r="21" spans="1:37" ht="28.05" customHeight="1" x14ac:dyDescent="0.3">
      <c r="A21" s="10">
        <v>14</v>
      </c>
      <c r="B21" s="88" t="s">
        <v>5</v>
      </c>
      <c r="C21" s="88"/>
      <c r="D21" s="88"/>
      <c r="E21" s="88"/>
      <c r="F21" s="9" t="s">
        <v>59</v>
      </c>
      <c r="G21" s="9" t="s">
        <v>59</v>
      </c>
      <c r="H21" s="9" t="s">
        <v>59</v>
      </c>
      <c r="I21" s="9">
        <f>'[4]Panen (2)'!U21*5.052</f>
        <v>50999.939999999995</v>
      </c>
      <c r="J21" s="9" t="s">
        <v>59</v>
      </c>
      <c r="K21" s="9">
        <f t="shared" si="1"/>
        <v>50999.939999999995</v>
      </c>
      <c r="L21" s="9" t="s">
        <v>58</v>
      </c>
      <c r="M21" s="9" t="s">
        <v>58</v>
      </c>
      <c r="N21" s="9" t="s">
        <v>58</v>
      </c>
      <c r="O21" s="9">
        <f>'[1]Panen (2)'!U21*5.052</f>
        <v>37556.567999999999</v>
      </c>
      <c r="P21" s="9" t="s">
        <v>58</v>
      </c>
      <c r="Q21" s="9">
        <f t="shared" si="2"/>
        <v>37556.567999999999</v>
      </c>
      <c r="R21" s="9" t="s">
        <v>59</v>
      </c>
      <c r="S21" s="9" t="s">
        <v>59</v>
      </c>
      <c r="T21" s="9" t="s">
        <v>59</v>
      </c>
      <c r="U21" s="9">
        <v>36145.49</v>
      </c>
      <c r="V21" s="9" t="s">
        <v>59</v>
      </c>
      <c r="W21" s="9">
        <f t="shared" si="3"/>
        <v>36145.49</v>
      </c>
      <c r="X21" s="53">
        <f>'[3]Panen (2)'!R21*5.465</f>
        <v>0</v>
      </c>
      <c r="Y21" s="9">
        <f>'[3]Panen (2)'!S21*5.465</f>
        <v>0</v>
      </c>
      <c r="Z21" s="9">
        <f>'[3]Panen (2)'!T21*5.465</f>
        <v>0</v>
      </c>
      <c r="AA21" s="9">
        <f>'[3]Panen (2)'!U21*5.465</f>
        <v>29149.763499999997</v>
      </c>
      <c r="AB21" s="9">
        <f>'[3]Panen (2)'!V21*5.465</f>
        <v>0</v>
      </c>
      <c r="AC21" s="9">
        <f t="shared" si="0"/>
        <v>29149.763499999997</v>
      </c>
      <c r="AD21" s="9">
        <f>'J Luas Panen Padi'!AD21*5.362</f>
        <v>0</v>
      </c>
      <c r="AE21" s="9">
        <f>'J Luas Panen Padi'!AE21*5.362</f>
        <v>0</v>
      </c>
      <c r="AF21" s="9">
        <f>'J Luas Panen Padi'!AF21*5.362</f>
        <v>0</v>
      </c>
      <c r="AG21" s="9">
        <f>'J Luas Panen Padi'!AG21*5.362</f>
        <v>24658.336640000001</v>
      </c>
      <c r="AH21" s="9">
        <f>'J Luas Panen Padi'!AH21*5.362</f>
        <v>0</v>
      </c>
      <c r="AI21" s="9">
        <f t="shared" si="4"/>
        <v>24658.336640000001</v>
      </c>
      <c r="AK21" s="73"/>
    </row>
    <row r="22" spans="1:37" ht="28.05" customHeight="1" x14ac:dyDescent="0.3">
      <c r="A22" s="10">
        <v>15</v>
      </c>
      <c r="B22" s="88" t="s">
        <v>4</v>
      </c>
      <c r="C22" s="88"/>
      <c r="D22" s="88"/>
      <c r="E22" s="88"/>
      <c r="F22" s="9" t="s">
        <v>59</v>
      </c>
      <c r="G22" s="9" t="s">
        <v>59</v>
      </c>
      <c r="H22" s="9" t="s">
        <v>59</v>
      </c>
      <c r="I22" s="9">
        <f>'[4]Panen (2)'!U22*5.052</f>
        <v>45488.207999999999</v>
      </c>
      <c r="J22" s="9" t="s">
        <v>59</v>
      </c>
      <c r="K22" s="9">
        <f t="shared" si="1"/>
        <v>45488.207999999999</v>
      </c>
      <c r="L22" s="9" t="s">
        <v>58</v>
      </c>
      <c r="M22" s="9">
        <f>'[1]Panen (2)'!S22*5.052</f>
        <v>1576.2239999999999</v>
      </c>
      <c r="N22" s="9" t="s">
        <v>58</v>
      </c>
      <c r="O22" s="9">
        <f>'[1]Panen (2)'!U22*5.052</f>
        <v>45038.579999999994</v>
      </c>
      <c r="P22" s="9" t="s">
        <v>58</v>
      </c>
      <c r="Q22" s="9">
        <f t="shared" si="2"/>
        <v>46614.803999999996</v>
      </c>
      <c r="R22" s="9" t="s">
        <v>59</v>
      </c>
      <c r="S22" s="9" t="s">
        <v>59</v>
      </c>
      <c r="T22" s="9" t="s">
        <v>59</v>
      </c>
      <c r="U22" s="9">
        <v>49295.25</v>
      </c>
      <c r="V22" s="9" t="s">
        <v>59</v>
      </c>
      <c r="W22" s="9">
        <f t="shared" si="3"/>
        <v>49295.25</v>
      </c>
      <c r="X22" s="53">
        <f>'[3]Panen (2)'!R22*5.465</f>
        <v>0</v>
      </c>
      <c r="Y22" s="9">
        <f>'[3]Panen (2)'!S22*5.465</f>
        <v>0</v>
      </c>
      <c r="Z22" s="9">
        <f>'[3]Panen (2)'!T22*5.465</f>
        <v>0</v>
      </c>
      <c r="AA22" s="9">
        <f>'[3]Panen (2)'!U22*5.465</f>
        <v>48597.512499999997</v>
      </c>
      <c r="AB22" s="9">
        <f>'[3]Panen (2)'!V22*5.465</f>
        <v>0</v>
      </c>
      <c r="AC22" s="9">
        <f t="shared" si="0"/>
        <v>48597.512499999997</v>
      </c>
      <c r="AD22" s="9">
        <f>'J Luas Panen Padi'!AD22*5.362</f>
        <v>0</v>
      </c>
      <c r="AE22" s="9">
        <f>'J Luas Panen Padi'!AE22*5.362</f>
        <v>0</v>
      </c>
      <c r="AF22" s="9">
        <f>'J Luas Panen Padi'!AF22*5.362</f>
        <v>0</v>
      </c>
      <c r="AG22" s="9">
        <f>'J Luas Panen Padi'!AG22*5.362</f>
        <v>49420.159879999999</v>
      </c>
      <c r="AH22" s="9">
        <f>'J Luas Panen Padi'!AH22*5.362</f>
        <v>0</v>
      </c>
      <c r="AI22" s="9">
        <f t="shared" si="4"/>
        <v>49420.159879999999</v>
      </c>
      <c r="AK22" s="73"/>
    </row>
    <row r="23" spans="1:37" ht="28.05" customHeight="1" x14ac:dyDescent="0.3">
      <c r="A23" s="10">
        <v>16</v>
      </c>
      <c r="B23" s="88" t="s">
        <v>3</v>
      </c>
      <c r="C23" s="88"/>
      <c r="D23" s="88"/>
      <c r="E23" s="88"/>
      <c r="F23" s="9" t="s">
        <v>59</v>
      </c>
      <c r="G23" s="9" t="s">
        <v>59</v>
      </c>
      <c r="H23" s="9" t="s">
        <v>59</v>
      </c>
      <c r="I23" s="9">
        <f>'[4]Panen (2)'!U23*5.052</f>
        <v>48241.547999999995</v>
      </c>
      <c r="J23" s="9" t="s">
        <v>59</v>
      </c>
      <c r="K23" s="9">
        <f t="shared" si="1"/>
        <v>48241.547999999995</v>
      </c>
      <c r="L23" s="9" t="s">
        <v>58</v>
      </c>
      <c r="M23" s="9" t="s">
        <v>58</v>
      </c>
      <c r="N23" s="9" t="s">
        <v>58</v>
      </c>
      <c r="O23" s="9">
        <f>'[1]Panen (2)'!U23*5.052</f>
        <v>54642.431999999993</v>
      </c>
      <c r="P23" s="9" t="s">
        <v>58</v>
      </c>
      <c r="Q23" s="9">
        <f t="shared" si="2"/>
        <v>54642.431999999993</v>
      </c>
      <c r="R23" s="9" t="s">
        <v>59</v>
      </c>
      <c r="S23" s="9" t="s">
        <v>59</v>
      </c>
      <c r="T23" s="9" t="s">
        <v>59</v>
      </c>
      <c r="U23" s="9">
        <v>44967.950000000004</v>
      </c>
      <c r="V23" s="9" t="s">
        <v>59</v>
      </c>
      <c r="W23" s="9">
        <f t="shared" si="3"/>
        <v>44967.950000000004</v>
      </c>
      <c r="X23" s="53">
        <f>'[3]Panen (2)'!R23*5.465</f>
        <v>0</v>
      </c>
      <c r="Y23" s="9">
        <f>'[3]Panen (2)'!S23*5.465</f>
        <v>0</v>
      </c>
      <c r="Z23" s="9">
        <f>'[3]Panen (2)'!T23*5.465</f>
        <v>0</v>
      </c>
      <c r="AA23" s="9">
        <f>'[3]Panen (2)'!U23*5.465</f>
        <v>48616.093499999995</v>
      </c>
      <c r="AB23" s="9">
        <f>'[3]Panen (2)'!V23*5.465</f>
        <v>0</v>
      </c>
      <c r="AC23" s="9">
        <f t="shared" si="0"/>
        <v>48616.093499999995</v>
      </c>
      <c r="AD23" s="9">
        <f>'J Luas Panen Padi'!AD23*5.362</f>
        <v>0</v>
      </c>
      <c r="AE23" s="9">
        <f>'J Luas Panen Padi'!AE23*5.362</f>
        <v>0</v>
      </c>
      <c r="AF23" s="9">
        <f>'J Luas Panen Padi'!AF23*5.362</f>
        <v>0</v>
      </c>
      <c r="AG23" s="9">
        <f>'J Luas Panen Padi'!AG23*5.362</f>
        <v>43365.496720000003</v>
      </c>
      <c r="AH23" s="9">
        <f>'J Luas Panen Padi'!AH23*5.362</f>
        <v>0</v>
      </c>
      <c r="AI23" s="9">
        <f t="shared" si="4"/>
        <v>43365.496720000003</v>
      </c>
      <c r="AK23" s="73"/>
    </row>
    <row r="24" spans="1:37" ht="28.05" customHeight="1" x14ac:dyDescent="0.3">
      <c r="A24" s="10">
        <v>17</v>
      </c>
      <c r="B24" s="88" t="s">
        <v>2</v>
      </c>
      <c r="C24" s="88"/>
      <c r="D24" s="88"/>
      <c r="E24" s="88"/>
      <c r="F24" s="9" t="s">
        <v>59</v>
      </c>
      <c r="G24" s="9">
        <f>'[4]Panen (2)'!S24*5.052</f>
        <v>16050.203999999998</v>
      </c>
      <c r="H24" s="9" t="s">
        <v>59</v>
      </c>
      <c r="I24" s="9" t="s">
        <v>59</v>
      </c>
      <c r="J24" s="9" t="s">
        <v>59</v>
      </c>
      <c r="K24" s="9">
        <f t="shared" si="1"/>
        <v>16050.203999999998</v>
      </c>
      <c r="L24" s="9" t="s">
        <v>58</v>
      </c>
      <c r="M24" s="9">
        <f>'[1]Panen (2)'!S24*5.052</f>
        <v>10937.58</v>
      </c>
      <c r="N24" s="9" t="s">
        <v>58</v>
      </c>
      <c r="O24" s="9" t="s">
        <v>58</v>
      </c>
      <c r="P24" s="9" t="s">
        <v>58</v>
      </c>
      <c r="Q24" s="9">
        <f t="shared" si="2"/>
        <v>10937.58</v>
      </c>
      <c r="R24" s="9" t="s">
        <v>59</v>
      </c>
      <c r="S24" s="9">
        <v>13774.875</v>
      </c>
      <c r="T24" s="9" t="s">
        <v>59</v>
      </c>
      <c r="U24" s="9" t="s">
        <v>59</v>
      </c>
      <c r="V24" s="9">
        <v>4076.6</v>
      </c>
      <c r="W24" s="9">
        <f t="shared" si="3"/>
        <v>17851.474999999999</v>
      </c>
      <c r="X24" s="53">
        <f>'[3]Panen (2)'!R24*5.465</f>
        <v>0</v>
      </c>
      <c r="Y24" s="9">
        <f>'[3]Panen (2)'!S24*5.465</f>
        <v>559.06949999999995</v>
      </c>
      <c r="Z24" s="9">
        <f>'[3]Panen (2)'!T24*5.465</f>
        <v>0</v>
      </c>
      <c r="AA24" s="9">
        <f>'[3]Panen (2)'!U24*5.465</f>
        <v>0</v>
      </c>
      <c r="AB24" s="9">
        <f>'[3]Panen (2)'!V24*5.465</f>
        <v>0</v>
      </c>
      <c r="AC24" s="9">
        <f t="shared" si="0"/>
        <v>559.06949999999995</v>
      </c>
      <c r="AD24" s="9">
        <f>'J Luas Panen Padi'!AD24*5.362</f>
        <v>0</v>
      </c>
      <c r="AE24" s="9">
        <f>'J Luas Panen Padi'!AE24*5.362</f>
        <v>465.52883999999995</v>
      </c>
      <c r="AF24" s="9">
        <f>'J Luas Panen Padi'!AF24*5.362</f>
        <v>0</v>
      </c>
      <c r="AG24" s="9">
        <f>'J Luas Panen Padi'!AG24*5.362</f>
        <v>0</v>
      </c>
      <c r="AH24" s="9">
        <f>'J Luas Panen Padi'!AH24*5.362</f>
        <v>0</v>
      </c>
      <c r="AI24" s="9">
        <f t="shared" si="4"/>
        <v>465.52883999999995</v>
      </c>
      <c r="AK24" s="73"/>
    </row>
    <row r="25" spans="1:37" ht="28.05" customHeight="1" x14ac:dyDescent="0.3">
      <c r="A25" s="10">
        <v>18</v>
      </c>
      <c r="B25" s="88" t="s">
        <v>1</v>
      </c>
      <c r="C25" s="88"/>
      <c r="D25" s="88"/>
      <c r="E25" s="88"/>
      <c r="F25" s="9" t="s">
        <v>59</v>
      </c>
      <c r="G25" s="9" t="s">
        <v>59</v>
      </c>
      <c r="H25" s="9">
        <f>'[4]Panen (2)'!T25*5.052</f>
        <v>81827.243999999992</v>
      </c>
      <c r="I25" s="9" t="s">
        <v>59</v>
      </c>
      <c r="J25" s="35">
        <v>11765</v>
      </c>
      <c r="K25" s="9">
        <f t="shared" si="1"/>
        <v>93592.243999999992</v>
      </c>
      <c r="L25" s="9" t="s">
        <v>58</v>
      </c>
      <c r="M25" s="9" t="s">
        <v>58</v>
      </c>
      <c r="N25" s="9">
        <f>'[1]Panen (2)'!T25*5.052</f>
        <v>86328.575999999986</v>
      </c>
      <c r="O25" s="9" t="s">
        <v>58</v>
      </c>
      <c r="P25" s="9">
        <f>'[1]Panen (2)'!V25*2.622</f>
        <v>8652.6</v>
      </c>
      <c r="Q25" s="9">
        <f t="shared" si="2"/>
        <v>94981.175999999992</v>
      </c>
      <c r="R25" s="9" t="s">
        <v>59</v>
      </c>
      <c r="S25" s="9" t="s">
        <v>59</v>
      </c>
      <c r="T25" s="9">
        <v>117508.54000000001</v>
      </c>
      <c r="U25" s="9" t="s">
        <v>59</v>
      </c>
      <c r="V25" s="9">
        <v>10791</v>
      </c>
      <c r="W25" s="9">
        <f t="shared" si="3"/>
        <v>128299.54000000001</v>
      </c>
      <c r="X25" s="53">
        <f>'[3]Panen (2)'!R25*5.465</f>
        <v>0</v>
      </c>
      <c r="Y25" s="9">
        <f>'[3]Panen (2)'!S25*5.465</f>
        <v>0</v>
      </c>
      <c r="Z25" s="9">
        <f>'[3]Panen (2)'!T25*5.465</f>
        <v>105352.08399999999</v>
      </c>
      <c r="AA25" s="9">
        <f>'[3]Panen (2)'!U25*5.465</f>
        <v>0</v>
      </c>
      <c r="AB25" s="9">
        <f>'[3]Panen (2)'!V25*5.465</f>
        <v>858.005</v>
      </c>
      <c r="AC25" s="9">
        <f t="shared" si="0"/>
        <v>106210.08899999999</v>
      </c>
      <c r="AD25" s="9">
        <f>'J Luas Panen Padi'!AD25*5.362</f>
        <v>0</v>
      </c>
      <c r="AE25" s="9">
        <f>'J Luas Panen Padi'!AE25*5.362</f>
        <v>0</v>
      </c>
      <c r="AF25" s="9">
        <f>'J Luas Panen Padi'!AF25*5.362</f>
        <v>95648.803740000003</v>
      </c>
      <c r="AG25" s="9">
        <f>'J Luas Panen Padi'!AG25*5.362</f>
        <v>0</v>
      </c>
      <c r="AH25" s="9">
        <f>'J Luas Panen Padi'!AH25*5.362</f>
        <v>0</v>
      </c>
      <c r="AI25" s="9">
        <f t="shared" si="4"/>
        <v>95648.803740000003</v>
      </c>
      <c r="AK25" s="73"/>
    </row>
    <row r="26" spans="1:37" ht="28.05" customHeight="1" x14ac:dyDescent="0.3">
      <c r="A26" s="89" t="s">
        <v>0</v>
      </c>
      <c r="B26" s="89"/>
      <c r="C26" s="89"/>
      <c r="D26" s="89"/>
      <c r="E26" s="89"/>
      <c r="F26" s="9">
        <f>SUM(F8:F25)</f>
        <v>54889.979999999996</v>
      </c>
      <c r="G26" s="9">
        <f t="shared" ref="G26:I26" si="5">SUM(G8:G25)</f>
        <v>255939.37199999994</v>
      </c>
      <c r="H26" s="9">
        <f t="shared" si="5"/>
        <v>172879.44</v>
      </c>
      <c r="I26" s="9">
        <f t="shared" si="5"/>
        <v>337130.06400000001</v>
      </c>
      <c r="J26" s="9">
        <f>SUM(J8:J25)</f>
        <v>14001</v>
      </c>
      <c r="K26" s="9">
        <f>SUM(K8:K25)</f>
        <v>834839.8559999998</v>
      </c>
      <c r="L26" s="9">
        <f t="shared" ref="L26:W26" si="6">SUM(L8:L25)</f>
        <v>54303.947999999997</v>
      </c>
      <c r="M26" s="9">
        <f t="shared" si="6"/>
        <v>182892.50399999999</v>
      </c>
      <c r="N26" s="9">
        <f t="shared" si="6"/>
        <v>183039.01199999999</v>
      </c>
      <c r="O26" s="9">
        <f t="shared" si="6"/>
        <v>321185.95199999993</v>
      </c>
      <c r="P26" s="9">
        <f t="shared" si="6"/>
        <v>9567.6779999999999</v>
      </c>
      <c r="Q26" s="9">
        <f t="shared" si="6"/>
        <v>750989.09400000004</v>
      </c>
      <c r="R26" s="9">
        <f t="shared" si="6"/>
        <v>59824.105000000003</v>
      </c>
      <c r="S26" s="9">
        <f t="shared" si="6"/>
        <v>262192.96000000008</v>
      </c>
      <c r="T26" s="9">
        <f t="shared" si="6"/>
        <v>239289.88</v>
      </c>
      <c r="U26" s="9">
        <f t="shared" si="6"/>
        <v>277376.65999999997</v>
      </c>
      <c r="V26" s="9">
        <f t="shared" si="6"/>
        <v>25135.4</v>
      </c>
      <c r="W26" s="9">
        <f t="shared" si="6"/>
        <v>863819.005</v>
      </c>
      <c r="X26" s="9">
        <f>SUM(X8:X25)</f>
        <v>59943.398999999998</v>
      </c>
      <c r="Y26" s="9">
        <f>SUM(Y8:Y25)</f>
        <v>261099.66549999997</v>
      </c>
      <c r="Z26" s="9">
        <f>SUM(Z8:Z25)</f>
        <v>191936.26500000001</v>
      </c>
      <c r="AA26" s="9">
        <f>SUM(AA8:AA25)</f>
        <v>234040.81099999996</v>
      </c>
      <c r="AB26" s="9">
        <f>SUM(AB8:AB25)</f>
        <v>16378.605</v>
      </c>
      <c r="AC26" s="9">
        <f t="shared" si="0"/>
        <v>763398.74549999996</v>
      </c>
      <c r="AD26" s="9">
        <f>SUM(AD8:AD25)</f>
        <v>62227.833080000004</v>
      </c>
      <c r="AE26" s="9">
        <f t="shared" ref="AE26:AI26" si="7">SUM(AE8:AE25)</f>
        <v>230299.88394000006</v>
      </c>
      <c r="AF26" s="9">
        <f t="shared" si="7"/>
        <v>192352.79545999999</v>
      </c>
      <c r="AG26" s="9">
        <f t="shared" si="7"/>
        <v>187534.3414</v>
      </c>
      <c r="AH26" s="9">
        <f t="shared" si="7"/>
        <v>101.878</v>
      </c>
      <c r="AI26" s="9">
        <f t="shared" si="7"/>
        <v>672516.73188000009</v>
      </c>
      <c r="AK26" s="73"/>
    </row>
    <row r="27" spans="1:37" ht="15" x14ac:dyDescent="0.3">
      <c r="A27" s="34" t="s">
        <v>86</v>
      </c>
      <c r="B27" s="7"/>
      <c r="C27" s="7"/>
      <c r="D27" s="7"/>
      <c r="E27" s="7"/>
      <c r="F27" s="11"/>
      <c r="G27" s="11"/>
      <c r="H27" s="11"/>
      <c r="I27" s="11"/>
      <c r="J27" s="11"/>
      <c r="K27" s="11"/>
    </row>
  </sheetData>
  <mergeCells count="31">
    <mergeCell ref="F5:AI5"/>
    <mergeCell ref="B25:E25"/>
    <mergeCell ref="A26:E26"/>
    <mergeCell ref="B19:E19"/>
    <mergeCell ref="B20:E20"/>
    <mergeCell ref="B21:E21"/>
    <mergeCell ref="B22:E22"/>
    <mergeCell ref="B23:E23"/>
    <mergeCell ref="B24:E24"/>
    <mergeCell ref="B5:E7"/>
    <mergeCell ref="F6:K6"/>
    <mergeCell ref="L6:Q6"/>
    <mergeCell ref="R6:W6"/>
    <mergeCell ref="X6:AC6"/>
    <mergeCell ref="AD6:AI6"/>
    <mergeCell ref="A1:AI1"/>
    <mergeCell ref="A2:AI2"/>
    <mergeCell ref="A3:AI3"/>
    <mergeCell ref="A4:W4"/>
    <mergeCell ref="B18:E18"/>
    <mergeCell ref="B8:E8"/>
    <mergeCell ref="B9:E9"/>
    <mergeCell ref="B10:E10"/>
    <mergeCell ref="B11:E11"/>
    <mergeCell ref="B12:E12"/>
    <mergeCell ref="B13:E13"/>
    <mergeCell ref="B14:E14"/>
    <mergeCell ref="B15:E15"/>
    <mergeCell ref="B16:E16"/>
    <mergeCell ref="B17:E17"/>
    <mergeCell ref="A5:A7"/>
  </mergeCells>
  <printOptions horizontalCentered="1" verticalCentered="1"/>
  <pageMargins left="0.6" right="0.25" top="0.75" bottom="0.75" header="0.3" footer="0.3"/>
  <pageSetup paperSize="9" scale="64" orientation="landscape" horizontalDpi="4294967293" r:id="rId1"/>
  <headerFooter>
    <oddFooter>&amp;R&amp;"Arial,Regular"&amp;14VI - 13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I32"/>
  <sheetViews>
    <sheetView view="pageBreakPreview" zoomScale="82" zoomScaleSheetLayoutView="82" workbookViewId="0">
      <selection sqref="A1:J26"/>
    </sheetView>
  </sheetViews>
  <sheetFormatPr defaultRowHeight="14.4" x14ac:dyDescent="0.3"/>
  <cols>
    <col min="1" max="1" width="4.5546875" customWidth="1"/>
    <col min="2" max="2" width="9.21875" customWidth="1"/>
    <col min="3" max="3" width="1.44140625" customWidth="1"/>
    <col min="4" max="4" width="11.44140625" customWidth="1"/>
    <col min="5" max="5" width="13.21875" customWidth="1"/>
    <col min="6" max="6" width="33.77734375" hidden="1" customWidth="1"/>
    <col min="7" max="7" width="35.77734375" hidden="1" customWidth="1"/>
    <col min="8" max="9" width="35.77734375" customWidth="1"/>
    <col min="10" max="10" width="33.6640625" customWidth="1"/>
  </cols>
  <sheetData>
    <row r="1" spans="1:35" ht="15.75" customHeight="1" x14ac:dyDescent="0.3">
      <c r="A1" s="79" t="s">
        <v>64</v>
      </c>
      <c r="B1" s="79"/>
      <c r="C1" s="79"/>
      <c r="D1" s="79"/>
      <c r="E1" s="79"/>
      <c r="F1" s="79"/>
      <c r="G1" s="79"/>
      <c r="H1" s="79"/>
      <c r="I1" s="79"/>
      <c r="J1" s="79"/>
      <c r="K1" s="13"/>
      <c r="L1" s="13"/>
      <c r="M1" s="13"/>
      <c r="N1" s="13"/>
      <c r="O1" s="13"/>
      <c r="P1" s="13"/>
      <c r="Q1" s="13"/>
      <c r="R1" s="13"/>
      <c r="S1" s="13"/>
      <c r="T1" s="13"/>
    </row>
    <row r="2" spans="1:35" ht="15.6" x14ac:dyDescent="0.3">
      <c r="A2" s="79" t="s">
        <v>57</v>
      </c>
      <c r="B2" s="79"/>
      <c r="C2" s="79"/>
      <c r="D2" s="79"/>
      <c r="E2" s="79"/>
      <c r="F2" s="79"/>
      <c r="G2" s="79"/>
      <c r="H2" s="79"/>
      <c r="I2" s="79"/>
      <c r="J2" s="79"/>
    </row>
    <row r="3" spans="1:35" ht="15.6" x14ac:dyDescent="0.3">
      <c r="A3" s="79" t="s">
        <v>88</v>
      </c>
      <c r="B3" s="79"/>
      <c r="C3" s="79"/>
      <c r="D3" s="79"/>
      <c r="E3" s="79"/>
      <c r="F3" s="79"/>
      <c r="G3" s="79"/>
      <c r="H3" s="79"/>
      <c r="I3" s="79"/>
      <c r="J3" s="79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</row>
    <row r="4" spans="1:35" x14ac:dyDescent="0.3">
      <c r="A4" s="90"/>
      <c r="B4" s="90"/>
      <c r="C4" s="90"/>
      <c r="D4" s="90"/>
      <c r="E4" s="90"/>
      <c r="F4" s="90"/>
      <c r="G4" s="90"/>
      <c r="H4" s="90"/>
      <c r="I4" s="90"/>
      <c r="J4" s="90"/>
    </row>
    <row r="5" spans="1:35" ht="22.5" customHeight="1" x14ac:dyDescent="0.3">
      <c r="A5" s="89" t="s">
        <v>20</v>
      </c>
      <c r="B5" s="89" t="s">
        <v>61</v>
      </c>
      <c r="C5" s="89"/>
      <c r="D5" s="89"/>
      <c r="E5" s="89"/>
      <c r="F5" s="89" t="s">
        <v>19</v>
      </c>
      <c r="G5" s="89"/>
      <c r="H5" s="89"/>
      <c r="I5" s="89"/>
      <c r="J5" s="89"/>
    </row>
    <row r="6" spans="1:35" ht="22.5" customHeight="1" x14ac:dyDescent="0.3">
      <c r="A6" s="89"/>
      <c r="B6" s="89"/>
      <c r="C6" s="89"/>
      <c r="D6" s="89"/>
      <c r="E6" s="89"/>
      <c r="F6" s="10">
        <v>2018</v>
      </c>
      <c r="G6" s="10">
        <v>2019</v>
      </c>
      <c r="H6" s="10">
        <v>2020</v>
      </c>
      <c r="I6" s="10">
        <v>2021</v>
      </c>
      <c r="J6" s="10">
        <v>2022</v>
      </c>
    </row>
    <row r="7" spans="1:35" ht="20.100000000000001" customHeight="1" x14ac:dyDescent="0.3">
      <c r="A7" s="10">
        <v>1</v>
      </c>
      <c r="B7" s="88" t="s">
        <v>18</v>
      </c>
      <c r="C7" s="88"/>
      <c r="D7" s="88"/>
      <c r="E7" s="88"/>
      <c r="F7" s="9">
        <v>47</v>
      </c>
      <c r="G7" s="9">
        <v>327</v>
      </c>
      <c r="H7" s="9">
        <v>0</v>
      </c>
      <c r="I7" s="9">
        <v>0</v>
      </c>
      <c r="J7" s="54">
        <v>0</v>
      </c>
    </row>
    <row r="8" spans="1:35" ht="20.100000000000001" customHeight="1" x14ac:dyDescent="0.3">
      <c r="A8" s="10">
        <v>2</v>
      </c>
      <c r="B8" s="88" t="s">
        <v>17</v>
      </c>
      <c r="C8" s="88"/>
      <c r="D8" s="88"/>
      <c r="E8" s="88"/>
      <c r="F8" s="9">
        <v>0</v>
      </c>
      <c r="G8" s="9">
        <v>0</v>
      </c>
      <c r="H8" s="9">
        <v>0</v>
      </c>
      <c r="I8" s="9">
        <v>0</v>
      </c>
      <c r="J8" s="54">
        <v>0</v>
      </c>
    </row>
    <row r="9" spans="1:35" ht="20.100000000000001" customHeight="1" x14ac:dyDescent="0.3">
      <c r="A9" s="10">
        <v>3</v>
      </c>
      <c r="B9" s="88" t="s">
        <v>16</v>
      </c>
      <c r="C9" s="88"/>
      <c r="D9" s="88"/>
      <c r="E9" s="88"/>
      <c r="F9" s="9">
        <v>0</v>
      </c>
      <c r="G9" s="9">
        <v>10</v>
      </c>
      <c r="H9" s="9">
        <v>0</v>
      </c>
      <c r="I9" s="9">
        <v>0</v>
      </c>
      <c r="J9" s="54">
        <v>0</v>
      </c>
    </row>
    <row r="10" spans="1:35" ht="20.100000000000001" customHeight="1" x14ac:dyDescent="0.3">
      <c r="A10" s="10">
        <v>4</v>
      </c>
      <c r="B10" s="88" t="s">
        <v>15</v>
      </c>
      <c r="C10" s="88"/>
      <c r="D10" s="88"/>
      <c r="E10" s="88"/>
      <c r="F10" s="9">
        <v>475</v>
      </c>
      <c r="G10" s="9">
        <v>0</v>
      </c>
      <c r="H10" s="9">
        <v>0</v>
      </c>
      <c r="I10" s="9">
        <v>0</v>
      </c>
      <c r="J10" s="54">
        <v>812</v>
      </c>
    </row>
    <row r="11" spans="1:35" ht="20.100000000000001" customHeight="1" x14ac:dyDescent="0.3">
      <c r="A11" s="10">
        <v>5</v>
      </c>
      <c r="B11" s="88" t="s">
        <v>14</v>
      </c>
      <c r="C11" s="88"/>
      <c r="D11" s="88"/>
      <c r="E11" s="88"/>
      <c r="F11" s="9">
        <v>0</v>
      </c>
      <c r="G11" s="9">
        <v>0</v>
      </c>
      <c r="H11" s="9">
        <v>0</v>
      </c>
      <c r="I11" s="9">
        <v>0</v>
      </c>
      <c r="J11" s="54">
        <v>14</v>
      </c>
    </row>
    <row r="12" spans="1:35" ht="20.100000000000001" customHeight="1" x14ac:dyDescent="0.3">
      <c r="A12" s="10">
        <v>6</v>
      </c>
      <c r="B12" s="88" t="s">
        <v>13</v>
      </c>
      <c r="C12" s="88"/>
      <c r="D12" s="88"/>
      <c r="E12" s="88"/>
      <c r="F12" s="9">
        <v>6</v>
      </c>
      <c r="G12" s="9">
        <v>0</v>
      </c>
      <c r="H12" s="9">
        <v>327</v>
      </c>
      <c r="I12" s="9">
        <v>0</v>
      </c>
      <c r="J12" s="54">
        <v>0</v>
      </c>
    </row>
    <row r="13" spans="1:35" ht="20.100000000000001" customHeight="1" x14ac:dyDescent="0.3">
      <c r="A13" s="10">
        <v>7</v>
      </c>
      <c r="B13" s="88" t="s">
        <v>12</v>
      </c>
      <c r="C13" s="88"/>
      <c r="D13" s="88"/>
      <c r="E13" s="88"/>
      <c r="F13" s="9">
        <v>184</v>
      </c>
      <c r="G13" s="9">
        <v>16</v>
      </c>
      <c r="H13" s="9">
        <v>3</v>
      </c>
      <c r="I13" s="9">
        <v>0</v>
      </c>
      <c r="J13" s="54">
        <v>0</v>
      </c>
    </row>
    <row r="14" spans="1:35" ht="20.100000000000001" customHeight="1" x14ac:dyDescent="0.3">
      <c r="A14" s="10">
        <v>8</v>
      </c>
      <c r="B14" s="88" t="s">
        <v>11</v>
      </c>
      <c r="C14" s="88"/>
      <c r="D14" s="88"/>
      <c r="E14" s="88"/>
      <c r="F14" s="9">
        <v>983</v>
      </c>
      <c r="G14" s="9">
        <v>94</v>
      </c>
      <c r="H14" s="9">
        <v>90</v>
      </c>
      <c r="I14" s="9">
        <v>340</v>
      </c>
      <c r="J14" s="54">
        <v>322.20999999999998</v>
      </c>
    </row>
    <row r="15" spans="1:35" ht="20.100000000000001" customHeight="1" x14ac:dyDescent="0.3">
      <c r="A15" s="10">
        <v>9</v>
      </c>
      <c r="B15" s="88" t="s">
        <v>10</v>
      </c>
      <c r="C15" s="88"/>
      <c r="D15" s="88"/>
      <c r="E15" s="88"/>
      <c r="F15" s="9">
        <v>52</v>
      </c>
      <c r="G15" s="9">
        <v>0</v>
      </c>
      <c r="H15" s="9">
        <v>0</v>
      </c>
      <c r="I15" s="9">
        <v>0</v>
      </c>
      <c r="J15" s="54">
        <v>256.61</v>
      </c>
    </row>
    <row r="16" spans="1:35" ht="20.100000000000001" customHeight="1" x14ac:dyDescent="0.3">
      <c r="A16" s="10">
        <v>10</v>
      </c>
      <c r="B16" s="88" t="s">
        <v>9</v>
      </c>
      <c r="C16" s="88"/>
      <c r="D16" s="88"/>
      <c r="E16" s="88"/>
      <c r="F16" s="9">
        <v>35</v>
      </c>
      <c r="G16" s="9">
        <v>0</v>
      </c>
      <c r="H16" s="9">
        <v>0</v>
      </c>
      <c r="I16" s="9">
        <v>0</v>
      </c>
      <c r="J16" s="54">
        <v>0</v>
      </c>
    </row>
    <row r="17" spans="1:13" ht="20.100000000000001" customHeight="1" x14ac:dyDescent="0.3">
      <c r="A17" s="10">
        <v>11</v>
      </c>
      <c r="B17" s="88" t="s">
        <v>8</v>
      </c>
      <c r="C17" s="88"/>
      <c r="D17" s="88"/>
      <c r="E17" s="88"/>
      <c r="F17" s="9">
        <v>0</v>
      </c>
      <c r="G17" s="9">
        <v>4</v>
      </c>
      <c r="H17" s="9">
        <v>447</v>
      </c>
      <c r="I17" s="9">
        <v>108</v>
      </c>
      <c r="J17" s="54">
        <v>717.74</v>
      </c>
    </row>
    <row r="18" spans="1:13" ht="20.100000000000001" customHeight="1" x14ac:dyDescent="0.3">
      <c r="A18" s="10">
        <v>12</v>
      </c>
      <c r="B18" s="88" t="s">
        <v>7</v>
      </c>
      <c r="C18" s="88"/>
      <c r="D18" s="88"/>
      <c r="E18" s="88"/>
      <c r="F18" s="9">
        <v>0</v>
      </c>
      <c r="G18" s="9">
        <v>0</v>
      </c>
      <c r="H18" s="9">
        <v>0</v>
      </c>
      <c r="I18" s="9">
        <v>0</v>
      </c>
      <c r="J18" s="54">
        <v>0</v>
      </c>
    </row>
    <row r="19" spans="1:13" ht="20.100000000000001" customHeight="1" x14ac:dyDescent="0.3">
      <c r="A19" s="10">
        <v>13</v>
      </c>
      <c r="B19" s="88" t="s">
        <v>6</v>
      </c>
      <c r="C19" s="88"/>
      <c r="D19" s="88"/>
      <c r="E19" s="88"/>
      <c r="F19" s="9">
        <v>0</v>
      </c>
      <c r="G19" s="9">
        <v>0</v>
      </c>
      <c r="H19" s="9">
        <v>0</v>
      </c>
      <c r="I19" s="9">
        <v>0</v>
      </c>
      <c r="J19" s="54">
        <v>0</v>
      </c>
    </row>
    <row r="20" spans="1:13" ht="20.100000000000001" customHeight="1" x14ac:dyDescent="0.3">
      <c r="A20" s="10">
        <v>14</v>
      </c>
      <c r="B20" s="88" t="s">
        <v>5</v>
      </c>
      <c r="C20" s="88"/>
      <c r="D20" s="88"/>
      <c r="E20" s="88"/>
      <c r="F20" s="9">
        <v>0</v>
      </c>
      <c r="G20" s="9">
        <v>0</v>
      </c>
      <c r="H20" s="9">
        <v>0</v>
      </c>
      <c r="I20" s="9">
        <v>0</v>
      </c>
      <c r="J20" s="54">
        <v>0</v>
      </c>
    </row>
    <row r="21" spans="1:13" ht="20.100000000000001" customHeight="1" x14ac:dyDescent="0.3">
      <c r="A21" s="10">
        <v>15</v>
      </c>
      <c r="B21" s="88" t="s">
        <v>4</v>
      </c>
      <c r="C21" s="88"/>
      <c r="D21" s="88"/>
      <c r="E21" s="88"/>
      <c r="F21" s="9">
        <v>23</v>
      </c>
      <c r="G21" s="9">
        <v>0</v>
      </c>
      <c r="H21" s="9">
        <v>0</v>
      </c>
      <c r="I21" s="9">
        <v>0</v>
      </c>
      <c r="J21" s="54">
        <v>671.43</v>
      </c>
    </row>
    <row r="22" spans="1:13" ht="20.100000000000001" customHeight="1" x14ac:dyDescent="0.3">
      <c r="A22" s="10">
        <v>16</v>
      </c>
      <c r="B22" s="88" t="s">
        <v>3</v>
      </c>
      <c r="C22" s="88"/>
      <c r="D22" s="88"/>
      <c r="E22" s="88"/>
      <c r="F22" s="9">
        <v>0</v>
      </c>
      <c r="G22" s="9">
        <v>76</v>
      </c>
      <c r="H22" s="9">
        <v>21</v>
      </c>
      <c r="I22" s="9">
        <v>0</v>
      </c>
      <c r="J22" s="54">
        <v>0</v>
      </c>
    </row>
    <row r="23" spans="1:13" ht="20.100000000000001" customHeight="1" x14ac:dyDescent="0.3">
      <c r="A23" s="10">
        <v>17</v>
      </c>
      <c r="B23" s="88" t="s">
        <v>2</v>
      </c>
      <c r="C23" s="88"/>
      <c r="D23" s="88"/>
      <c r="E23" s="88"/>
      <c r="F23" s="9">
        <v>0</v>
      </c>
      <c r="G23" s="9">
        <v>0</v>
      </c>
      <c r="H23" s="9">
        <v>0</v>
      </c>
      <c r="I23" s="9">
        <v>0</v>
      </c>
      <c r="J23" s="54">
        <v>0</v>
      </c>
    </row>
    <row r="24" spans="1:13" ht="20.100000000000001" customHeight="1" x14ac:dyDescent="0.3">
      <c r="A24" s="10">
        <v>18</v>
      </c>
      <c r="B24" s="88" t="s">
        <v>1</v>
      </c>
      <c r="C24" s="88"/>
      <c r="D24" s="88"/>
      <c r="E24" s="88"/>
      <c r="F24" s="9">
        <v>211</v>
      </c>
      <c r="G24" s="9">
        <v>0</v>
      </c>
      <c r="H24" s="9">
        <v>364</v>
      </c>
      <c r="I24" s="9">
        <v>24</v>
      </c>
      <c r="J24" s="54">
        <v>71.39</v>
      </c>
    </row>
    <row r="25" spans="1:13" ht="20.100000000000001" customHeight="1" x14ac:dyDescent="0.3">
      <c r="A25" s="89" t="s">
        <v>0</v>
      </c>
      <c r="B25" s="89"/>
      <c r="C25" s="89"/>
      <c r="D25" s="89"/>
      <c r="E25" s="89"/>
      <c r="F25" s="9">
        <f>SUM(F7:F24)</f>
        <v>2016</v>
      </c>
      <c r="G25" s="9">
        <f>SUM(G7:G24)</f>
        <v>527</v>
      </c>
      <c r="H25" s="9">
        <f t="shared" ref="H25:J25" si="0">SUM(H7:H24)</f>
        <v>1252</v>
      </c>
      <c r="I25" s="9">
        <f t="shared" si="0"/>
        <v>472</v>
      </c>
      <c r="J25" s="9">
        <f t="shared" si="0"/>
        <v>2865.38</v>
      </c>
    </row>
    <row r="26" spans="1:13" ht="15" x14ac:dyDescent="0.3">
      <c r="A26" s="14" t="s">
        <v>86</v>
      </c>
      <c r="B26" s="7"/>
      <c r="C26" s="7"/>
      <c r="D26" s="7"/>
      <c r="E26" s="7"/>
      <c r="F26" s="11"/>
      <c r="G26" s="11"/>
      <c r="H26" s="11"/>
      <c r="I26" s="11"/>
      <c r="J26" s="11"/>
      <c r="K26" s="11"/>
      <c r="L26" s="11"/>
      <c r="M26" s="11"/>
    </row>
    <row r="32" spans="1:13" x14ac:dyDescent="0.3">
      <c r="A32" s="22" t="s">
        <v>92</v>
      </c>
      <c r="B32" s="22"/>
      <c r="C32" s="22"/>
      <c r="D32" s="22"/>
      <c r="E32" s="22"/>
      <c r="F32" s="22"/>
      <c r="G32" s="22"/>
      <c r="H32" s="22"/>
    </row>
  </sheetData>
  <mergeCells count="26">
    <mergeCell ref="A25:E25"/>
    <mergeCell ref="B19:E19"/>
    <mergeCell ref="B20:E20"/>
    <mergeCell ref="B21:E21"/>
    <mergeCell ref="B22:E22"/>
    <mergeCell ref="B23:E23"/>
    <mergeCell ref="B24:E24"/>
    <mergeCell ref="B18:E18"/>
    <mergeCell ref="B7:E7"/>
    <mergeCell ref="B8:E8"/>
    <mergeCell ref="B9:E9"/>
    <mergeCell ref="B10:E10"/>
    <mergeCell ref="B11:E11"/>
    <mergeCell ref="B12:E12"/>
    <mergeCell ref="B13:E13"/>
    <mergeCell ref="B14:E14"/>
    <mergeCell ref="B15:E15"/>
    <mergeCell ref="B16:E16"/>
    <mergeCell ref="B17:E17"/>
    <mergeCell ref="A5:A6"/>
    <mergeCell ref="B5:E6"/>
    <mergeCell ref="F5:J5"/>
    <mergeCell ref="A1:J1"/>
    <mergeCell ref="A2:J2"/>
    <mergeCell ref="A3:J3"/>
    <mergeCell ref="A4:J4"/>
  </mergeCells>
  <printOptions horizontalCentered="1" verticalCentered="1"/>
  <pageMargins left="0.6" right="0.25" top="0.75" bottom="0.75" header="0.3" footer="0.3"/>
  <pageSetup paperSize="9" scale="95" orientation="landscape" horizontalDpi="4294967293" verticalDpi="4294967293" r:id="rId1"/>
  <headerFooter>
    <oddFooter>&amp;R&amp;"Arial,Regular"VI - 14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AC27"/>
  <sheetViews>
    <sheetView view="pageBreakPreview" zoomScale="71" zoomScaleSheetLayoutView="71" workbookViewId="0">
      <selection sqref="A1:W27"/>
    </sheetView>
  </sheetViews>
  <sheetFormatPr defaultRowHeight="14.4" x14ac:dyDescent="0.3"/>
  <cols>
    <col min="1" max="1" width="4.5546875" customWidth="1"/>
    <col min="2" max="2" width="9.21875" customWidth="1"/>
    <col min="3" max="3" width="1.44140625" customWidth="1"/>
    <col min="4" max="4" width="11.44140625" customWidth="1"/>
    <col min="5" max="5" width="7.77734375" customWidth="1"/>
    <col min="6" max="14" width="13.77734375" hidden="1" customWidth="1"/>
    <col min="15" max="20" width="15.77734375" customWidth="1"/>
    <col min="21" max="21" width="16" customWidth="1"/>
    <col min="22" max="22" width="15.77734375" customWidth="1"/>
    <col min="23" max="23" width="15.88671875" customWidth="1"/>
  </cols>
  <sheetData>
    <row r="1" spans="1:29" ht="15.75" customHeight="1" x14ac:dyDescent="0.3">
      <c r="A1" s="79" t="s">
        <v>65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13"/>
      <c r="Y1" s="13"/>
      <c r="Z1" s="13"/>
      <c r="AA1" s="13"/>
      <c r="AB1" s="13"/>
      <c r="AC1" s="13"/>
    </row>
    <row r="2" spans="1:29" ht="15.6" x14ac:dyDescent="0.3">
      <c r="A2" s="79" t="s">
        <v>26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</row>
    <row r="3" spans="1:29" ht="15.6" x14ac:dyDescent="0.3">
      <c r="A3" s="79" t="s">
        <v>88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</row>
    <row r="4" spans="1:29" x14ac:dyDescent="0.3">
      <c r="A4" s="90"/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</row>
    <row r="5" spans="1:29" ht="26.25" customHeight="1" x14ac:dyDescent="0.3">
      <c r="A5" s="89" t="s">
        <v>20</v>
      </c>
      <c r="B5" s="89" t="s">
        <v>61</v>
      </c>
      <c r="C5" s="89"/>
      <c r="D5" s="89"/>
      <c r="E5" s="89"/>
      <c r="F5" s="92" t="s">
        <v>19</v>
      </c>
      <c r="G5" s="93"/>
      <c r="H5" s="93"/>
      <c r="I5" s="93"/>
      <c r="J5" s="93"/>
      <c r="K5" s="93"/>
      <c r="L5" s="93"/>
      <c r="M5" s="93"/>
      <c r="N5" s="93"/>
      <c r="O5" s="93"/>
      <c r="P5" s="93"/>
      <c r="Q5" s="93"/>
      <c r="R5" s="93"/>
      <c r="S5" s="93"/>
      <c r="T5" s="93"/>
      <c r="U5" s="93"/>
      <c r="V5" s="93"/>
      <c r="W5" s="94"/>
    </row>
    <row r="6" spans="1:29" ht="26.25" customHeight="1" x14ac:dyDescent="0.3">
      <c r="A6" s="89"/>
      <c r="B6" s="89"/>
      <c r="C6" s="89"/>
      <c r="D6" s="89"/>
      <c r="E6" s="89"/>
      <c r="F6" s="89">
        <v>2017</v>
      </c>
      <c r="G6" s="89"/>
      <c r="H6" s="89"/>
      <c r="I6" s="89">
        <v>2018</v>
      </c>
      <c r="J6" s="89"/>
      <c r="K6" s="89"/>
      <c r="L6" s="89">
        <v>2019</v>
      </c>
      <c r="M6" s="89"/>
      <c r="N6" s="89"/>
      <c r="O6" s="89">
        <v>2020</v>
      </c>
      <c r="P6" s="89"/>
      <c r="Q6" s="89"/>
      <c r="R6" s="92">
        <v>2021</v>
      </c>
      <c r="S6" s="93"/>
      <c r="T6" s="93"/>
      <c r="U6" s="92">
        <v>2022</v>
      </c>
      <c r="V6" s="93"/>
      <c r="W6" s="94"/>
    </row>
    <row r="7" spans="1:29" ht="35.25" customHeight="1" x14ac:dyDescent="0.3">
      <c r="A7" s="89"/>
      <c r="B7" s="89"/>
      <c r="C7" s="89"/>
      <c r="D7" s="89"/>
      <c r="E7" s="89"/>
      <c r="F7" s="2" t="s">
        <v>23</v>
      </c>
      <c r="G7" s="2" t="s">
        <v>24</v>
      </c>
      <c r="H7" s="2" t="s">
        <v>25</v>
      </c>
      <c r="I7" s="2" t="s">
        <v>23</v>
      </c>
      <c r="J7" s="2" t="s">
        <v>24</v>
      </c>
      <c r="K7" s="2" t="s">
        <v>25</v>
      </c>
      <c r="L7" s="2" t="s">
        <v>23</v>
      </c>
      <c r="M7" s="2" t="s">
        <v>24</v>
      </c>
      <c r="N7" s="2" t="s">
        <v>25</v>
      </c>
      <c r="O7" s="2" t="s">
        <v>23</v>
      </c>
      <c r="P7" s="2" t="s">
        <v>24</v>
      </c>
      <c r="Q7" s="2" t="s">
        <v>25</v>
      </c>
      <c r="R7" s="2" t="s">
        <v>23</v>
      </c>
      <c r="S7" s="2" t="s">
        <v>24</v>
      </c>
      <c r="T7" s="2" t="s">
        <v>25</v>
      </c>
      <c r="U7" s="2" t="s">
        <v>23</v>
      </c>
      <c r="V7" s="2" t="s">
        <v>24</v>
      </c>
      <c r="W7" s="2" t="s">
        <v>25</v>
      </c>
    </row>
    <row r="8" spans="1:29" ht="20.100000000000001" customHeight="1" x14ac:dyDescent="0.3">
      <c r="A8" s="10">
        <v>1</v>
      </c>
      <c r="B8" s="88" t="s">
        <v>18</v>
      </c>
      <c r="C8" s="88"/>
      <c r="D8" s="88"/>
      <c r="E8" s="88"/>
      <c r="F8" s="38">
        <v>76</v>
      </c>
      <c r="G8" s="38">
        <v>11</v>
      </c>
      <c r="H8" s="39">
        <v>11</v>
      </c>
      <c r="I8" s="38">
        <v>111</v>
      </c>
      <c r="J8" s="38">
        <v>18</v>
      </c>
      <c r="K8" s="46">
        <v>14</v>
      </c>
      <c r="L8" s="45">
        <v>111</v>
      </c>
      <c r="M8" s="45">
        <v>18</v>
      </c>
      <c r="N8" s="55">
        <v>14</v>
      </c>
      <c r="O8" s="45">
        <v>38.6</v>
      </c>
      <c r="P8" s="45">
        <v>19</v>
      </c>
      <c r="Q8" s="45">
        <v>15.9</v>
      </c>
      <c r="R8" s="45">
        <v>23.2</v>
      </c>
      <c r="S8" s="45">
        <v>15</v>
      </c>
      <c r="T8" s="56">
        <v>11.9</v>
      </c>
      <c r="U8" s="57">
        <v>108.5</v>
      </c>
      <c r="V8" s="57">
        <v>9</v>
      </c>
      <c r="W8" s="57">
        <v>12.8</v>
      </c>
    </row>
    <row r="9" spans="1:29" ht="20.100000000000001" customHeight="1" x14ac:dyDescent="0.3">
      <c r="A9" s="10">
        <v>2</v>
      </c>
      <c r="B9" s="88" t="s">
        <v>17</v>
      </c>
      <c r="C9" s="88"/>
      <c r="D9" s="88"/>
      <c r="E9" s="88"/>
      <c r="F9" s="40">
        <v>237</v>
      </c>
      <c r="G9" s="40">
        <v>12</v>
      </c>
      <c r="H9" s="41">
        <v>1</v>
      </c>
      <c r="I9" s="38">
        <v>75</v>
      </c>
      <c r="J9" s="38">
        <v>7</v>
      </c>
      <c r="K9" s="46" t="s">
        <v>58</v>
      </c>
      <c r="L9" s="45">
        <v>75</v>
      </c>
      <c r="M9" s="45">
        <v>7</v>
      </c>
      <c r="N9" s="55">
        <v>0</v>
      </c>
      <c r="O9" s="45">
        <v>19.3</v>
      </c>
      <c r="P9" s="45">
        <v>0</v>
      </c>
      <c r="Q9" s="45">
        <v>0</v>
      </c>
      <c r="R9" s="58">
        <v>28</v>
      </c>
      <c r="S9" s="58">
        <v>0</v>
      </c>
      <c r="T9" s="59">
        <v>0</v>
      </c>
      <c r="U9" s="57">
        <v>1609.7</v>
      </c>
      <c r="V9" s="57">
        <v>0</v>
      </c>
      <c r="W9" s="57">
        <v>0</v>
      </c>
    </row>
    <row r="10" spans="1:29" ht="20.100000000000001" customHeight="1" x14ac:dyDescent="0.3">
      <c r="A10" s="10">
        <v>3</v>
      </c>
      <c r="B10" s="88" t="s">
        <v>16</v>
      </c>
      <c r="C10" s="88"/>
      <c r="D10" s="88"/>
      <c r="E10" s="88"/>
      <c r="F10" s="40">
        <v>145</v>
      </c>
      <c r="G10" s="40">
        <v>41</v>
      </c>
      <c r="H10" s="41" t="s">
        <v>59</v>
      </c>
      <c r="I10" s="38">
        <v>10</v>
      </c>
      <c r="J10" s="38">
        <v>69</v>
      </c>
      <c r="K10" s="46" t="s">
        <v>58</v>
      </c>
      <c r="L10" s="45">
        <v>10</v>
      </c>
      <c r="M10" s="45">
        <v>69</v>
      </c>
      <c r="N10" s="55">
        <v>0</v>
      </c>
      <c r="O10" s="45">
        <v>67</v>
      </c>
      <c r="P10" s="45">
        <v>96</v>
      </c>
      <c r="Q10" s="45">
        <v>0</v>
      </c>
      <c r="R10" s="58">
        <v>32.5</v>
      </c>
      <c r="S10" s="58">
        <v>188</v>
      </c>
      <c r="T10" s="59">
        <v>0</v>
      </c>
      <c r="U10" s="57">
        <v>65.5</v>
      </c>
      <c r="V10" s="57">
        <v>164</v>
      </c>
      <c r="W10" s="57">
        <v>0</v>
      </c>
    </row>
    <row r="11" spans="1:29" ht="20.100000000000001" customHeight="1" x14ac:dyDescent="0.3">
      <c r="A11" s="10">
        <v>4</v>
      </c>
      <c r="B11" s="88" t="s">
        <v>15</v>
      </c>
      <c r="C11" s="88"/>
      <c r="D11" s="88"/>
      <c r="E11" s="88"/>
      <c r="F11" s="40">
        <v>270</v>
      </c>
      <c r="G11" s="40">
        <v>31</v>
      </c>
      <c r="H11" s="41">
        <v>2</v>
      </c>
      <c r="I11" s="38">
        <v>926</v>
      </c>
      <c r="J11" s="38">
        <v>3</v>
      </c>
      <c r="K11" s="46" t="s">
        <v>58</v>
      </c>
      <c r="L11" s="45">
        <v>926</v>
      </c>
      <c r="M11" s="45">
        <v>3</v>
      </c>
      <c r="N11" s="55">
        <v>0</v>
      </c>
      <c r="O11" s="45">
        <v>508</v>
      </c>
      <c r="P11" s="45">
        <v>0</v>
      </c>
      <c r="Q11" s="45">
        <v>0</v>
      </c>
      <c r="R11" s="58">
        <v>278</v>
      </c>
      <c r="S11" s="58">
        <v>0</v>
      </c>
      <c r="T11" s="59">
        <v>0</v>
      </c>
      <c r="U11" s="57">
        <v>368</v>
      </c>
      <c r="V11" s="57">
        <v>0</v>
      </c>
      <c r="W11" s="57">
        <v>0</v>
      </c>
    </row>
    <row r="12" spans="1:29" ht="20.100000000000001" customHeight="1" x14ac:dyDescent="0.3">
      <c r="A12" s="10">
        <v>5</v>
      </c>
      <c r="B12" s="88" t="s">
        <v>14</v>
      </c>
      <c r="C12" s="88"/>
      <c r="D12" s="88"/>
      <c r="E12" s="88"/>
      <c r="F12" s="40">
        <v>5</v>
      </c>
      <c r="G12" s="40">
        <v>40</v>
      </c>
      <c r="H12" s="41">
        <v>2</v>
      </c>
      <c r="I12" s="38">
        <v>42</v>
      </c>
      <c r="J12" s="38">
        <v>82</v>
      </c>
      <c r="K12" s="46">
        <v>10</v>
      </c>
      <c r="L12" s="45">
        <v>42</v>
      </c>
      <c r="M12" s="45">
        <v>82</v>
      </c>
      <c r="N12" s="55">
        <v>10</v>
      </c>
      <c r="O12" s="45">
        <v>51</v>
      </c>
      <c r="P12" s="45">
        <v>126</v>
      </c>
      <c r="Q12" s="45">
        <v>7</v>
      </c>
      <c r="R12" s="58">
        <v>25</v>
      </c>
      <c r="S12" s="58">
        <v>63</v>
      </c>
      <c r="T12" s="59">
        <v>22</v>
      </c>
      <c r="U12" s="57">
        <v>49</v>
      </c>
      <c r="V12" s="57">
        <v>145</v>
      </c>
      <c r="W12" s="57">
        <v>14</v>
      </c>
    </row>
    <row r="13" spans="1:29" ht="20.100000000000001" customHeight="1" x14ac:dyDescent="0.3">
      <c r="A13" s="10">
        <v>6</v>
      </c>
      <c r="B13" s="88" t="s">
        <v>13</v>
      </c>
      <c r="C13" s="88"/>
      <c r="D13" s="88"/>
      <c r="E13" s="88"/>
      <c r="F13" s="40">
        <v>20</v>
      </c>
      <c r="G13" s="40">
        <v>69</v>
      </c>
      <c r="H13" s="41" t="s">
        <v>59</v>
      </c>
      <c r="I13" s="38">
        <v>2</v>
      </c>
      <c r="J13" s="38">
        <v>106</v>
      </c>
      <c r="K13" s="46">
        <v>7</v>
      </c>
      <c r="L13" s="45">
        <v>2</v>
      </c>
      <c r="M13" s="45">
        <v>106</v>
      </c>
      <c r="N13" s="55">
        <v>7</v>
      </c>
      <c r="O13" s="45">
        <v>8</v>
      </c>
      <c r="P13" s="45">
        <v>132.9</v>
      </c>
      <c r="Q13" s="45">
        <v>5</v>
      </c>
      <c r="R13" s="58">
        <v>2.9</v>
      </c>
      <c r="S13" s="58">
        <v>81</v>
      </c>
      <c r="T13" s="59">
        <v>1</v>
      </c>
      <c r="U13" s="57">
        <v>6</v>
      </c>
      <c r="V13" s="57">
        <v>38</v>
      </c>
      <c r="W13" s="57">
        <v>1</v>
      </c>
    </row>
    <row r="14" spans="1:29" ht="20.100000000000001" customHeight="1" x14ac:dyDescent="0.3">
      <c r="A14" s="10">
        <v>7</v>
      </c>
      <c r="B14" s="88" t="s">
        <v>12</v>
      </c>
      <c r="C14" s="88"/>
      <c r="D14" s="88"/>
      <c r="E14" s="88"/>
      <c r="F14" s="40">
        <v>230</v>
      </c>
      <c r="G14" s="40">
        <v>36</v>
      </c>
      <c r="H14" s="41">
        <v>8</v>
      </c>
      <c r="I14" s="38">
        <v>10</v>
      </c>
      <c r="J14" s="38">
        <v>48</v>
      </c>
      <c r="K14" s="46">
        <v>6</v>
      </c>
      <c r="L14" s="45">
        <v>10</v>
      </c>
      <c r="M14" s="45">
        <v>48</v>
      </c>
      <c r="N14" s="55">
        <v>6</v>
      </c>
      <c r="O14" s="45">
        <v>113</v>
      </c>
      <c r="P14" s="45">
        <v>48.8</v>
      </c>
      <c r="Q14" s="45">
        <v>13.8</v>
      </c>
      <c r="R14" s="58">
        <v>32.799999999999997</v>
      </c>
      <c r="S14" s="58">
        <v>68.7</v>
      </c>
      <c r="T14" s="59">
        <v>6.8</v>
      </c>
      <c r="U14" s="57">
        <v>73.3</v>
      </c>
      <c r="V14" s="57">
        <v>72.900000000000006</v>
      </c>
      <c r="W14" s="57">
        <v>4.9000000000000004</v>
      </c>
    </row>
    <row r="15" spans="1:29" ht="20.100000000000001" customHeight="1" x14ac:dyDescent="0.3">
      <c r="A15" s="10">
        <v>8</v>
      </c>
      <c r="B15" s="88" t="s">
        <v>11</v>
      </c>
      <c r="C15" s="88"/>
      <c r="D15" s="88"/>
      <c r="E15" s="88"/>
      <c r="F15" s="40">
        <v>42</v>
      </c>
      <c r="G15" s="40">
        <v>9</v>
      </c>
      <c r="H15" s="41">
        <v>13</v>
      </c>
      <c r="I15" s="38">
        <v>9</v>
      </c>
      <c r="J15" s="38">
        <v>16</v>
      </c>
      <c r="K15" s="46">
        <v>14</v>
      </c>
      <c r="L15" s="45">
        <v>9</v>
      </c>
      <c r="M15" s="45">
        <v>16</v>
      </c>
      <c r="N15" s="55">
        <v>14</v>
      </c>
      <c r="O15" s="45">
        <v>11</v>
      </c>
      <c r="P15" s="45">
        <v>24</v>
      </c>
      <c r="Q15" s="45">
        <v>13</v>
      </c>
      <c r="R15" s="58">
        <v>12.5</v>
      </c>
      <c r="S15" s="58">
        <v>20.5</v>
      </c>
      <c r="T15" s="59">
        <v>12</v>
      </c>
      <c r="U15" s="57">
        <v>14.5</v>
      </c>
      <c r="V15" s="57">
        <v>17.5</v>
      </c>
      <c r="W15" s="57">
        <v>0</v>
      </c>
    </row>
    <row r="16" spans="1:29" ht="20.100000000000001" customHeight="1" x14ac:dyDescent="0.3">
      <c r="A16" s="10">
        <v>9</v>
      </c>
      <c r="B16" s="88" t="s">
        <v>10</v>
      </c>
      <c r="C16" s="88"/>
      <c r="D16" s="88"/>
      <c r="E16" s="88"/>
      <c r="F16" s="40">
        <v>65</v>
      </c>
      <c r="G16" s="40">
        <v>35</v>
      </c>
      <c r="H16" s="41">
        <v>24</v>
      </c>
      <c r="I16" s="38">
        <v>3</v>
      </c>
      <c r="J16" s="38">
        <v>22</v>
      </c>
      <c r="K16" s="46">
        <v>23</v>
      </c>
      <c r="L16" s="45">
        <v>3</v>
      </c>
      <c r="M16" s="45">
        <v>22</v>
      </c>
      <c r="N16" s="55">
        <v>23</v>
      </c>
      <c r="O16" s="45">
        <v>0</v>
      </c>
      <c r="P16" s="45">
        <v>47</v>
      </c>
      <c r="Q16" s="45">
        <v>40.5</v>
      </c>
      <c r="R16" s="58">
        <v>6.9</v>
      </c>
      <c r="S16" s="58">
        <v>187.1</v>
      </c>
      <c r="T16" s="59">
        <v>73.5</v>
      </c>
      <c r="U16" s="57">
        <v>39.700000000000003</v>
      </c>
      <c r="V16" s="57">
        <v>400.5</v>
      </c>
      <c r="W16" s="57">
        <v>38.700000000000003</v>
      </c>
    </row>
    <row r="17" spans="1:23" ht="20.100000000000001" customHeight="1" x14ac:dyDescent="0.3">
      <c r="A17" s="10">
        <v>10</v>
      </c>
      <c r="B17" s="88" t="s">
        <v>9</v>
      </c>
      <c r="C17" s="88"/>
      <c r="D17" s="88"/>
      <c r="E17" s="88"/>
      <c r="F17" s="40">
        <v>6</v>
      </c>
      <c r="G17" s="40">
        <v>23</v>
      </c>
      <c r="H17" s="41">
        <v>3</v>
      </c>
      <c r="I17" s="38">
        <v>4</v>
      </c>
      <c r="J17" s="38">
        <v>34</v>
      </c>
      <c r="K17" s="46">
        <v>4</v>
      </c>
      <c r="L17" s="45">
        <v>4</v>
      </c>
      <c r="M17" s="45">
        <v>34</v>
      </c>
      <c r="N17" s="55">
        <v>4</v>
      </c>
      <c r="O17" s="45">
        <v>10</v>
      </c>
      <c r="P17" s="45">
        <v>17</v>
      </c>
      <c r="Q17" s="45">
        <v>5</v>
      </c>
      <c r="R17" s="58">
        <v>17</v>
      </c>
      <c r="S17" s="58">
        <v>46.1</v>
      </c>
      <c r="T17" s="59">
        <v>9.8000000000000007</v>
      </c>
      <c r="U17" s="57">
        <v>17</v>
      </c>
      <c r="V17" s="57">
        <v>61.6</v>
      </c>
      <c r="W17" s="57">
        <v>15.9</v>
      </c>
    </row>
    <row r="18" spans="1:23" ht="20.100000000000001" customHeight="1" x14ac:dyDescent="0.3">
      <c r="A18" s="10">
        <v>11</v>
      </c>
      <c r="B18" s="88" t="s">
        <v>8</v>
      </c>
      <c r="C18" s="88"/>
      <c r="D18" s="88"/>
      <c r="E18" s="88"/>
      <c r="F18" s="40">
        <v>13</v>
      </c>
      <c r="G18" s="40">
        <v>25</v>
      </c>
      <c r="H18" s="41" t="s">
        <v>59</v>
      </c>
      <c r="I18" s="38">
        <v>12</v>
      </c>
      <c r="J18" s="38">
        <v>30</v>
      </c>
      <c r="K18" s="46" t="s">
        <v>58</v>
      </c>
      <c r="L18" s="45">
        <v>12</v>
      </c>
      <c r="M18" s="45">
        <v>30</v>
      </c>
      <c r="N18" s="55">
        <v>0</v>
      </c>
      <c r="O18" s="45">
        <v>3.8</v>
      </c>
      <c r="P18" s="45">
        <v>14.8</v>
      </c>
      <c r="Q18" s="45">
        <v>1</v>
      </c>
      <c r="R18" s="58">
        <v>0</v>
      </c>
      <c r="S18" s="58">
        <v>17.3</v>
      </c>
      <c r="T18" s="59">
        <v>6.8</v>
      </c>
      <c r="U18" s="57">
        <v>0</v>
      </c>
      <c r="V18" s="57">
        <v>4.5</v>
      </c>
      <c r="W18" s="57">
        <v>1</v>
      </c>
    </row>
    <row r="19" spans="1:23" ht="20.100000000000001" customHeight="1" x14ac:dyDescent="0.3">
      <c r="A19" s="10">
        <v>12</v>
      </c>
      <c r="B19" s="88" t="s">
        <v>7</v>
      </c>
      <c r="C19" s="88"/>
      <c r="D19" s="88"/>
      <c r="E19" s="88"/>
      <c r="F19" s="40">
        <v>22</v>
      </c>
      <c r="G19" s="40">
        <v>15</v>
      </c>
      <c r="H19" s="41" t="s">
        <v>59</v>
      </c>
      <c r="I19" s="38">
        <v>40</v>
      </c>
      <c r="J19" s="38">
        <v>17</v>
      </c>
      <c r="K19" s="46" t="s">
        <v>58</v>
      </c>
      <c r="L19" s="45">
        <v>40</v>
      </c>
      <c r="M19" s="45">
        <v>17</v>
      </c>
      <c r="N19" s="55">
        <v>0</v>
      </c>
      <c r="O19" s="45">
        <v>42</v>
      </c>
      <c r="P19" s="45">
        <v>16</v>
      </c>
      <c r="Q19" s="45">
        <v>6</v>
      </c>
      <c r="R19" s="58">
        <v>0</v>
      </c>
      <c r="S19" s="58">
        <v>23</v>
      </c>
      <c r="T19" s="59">
        <v>18</v>
      </c>
      <c r="U19" s="57">
        <v>34.700000000000003</v>
      </c>
      <c r="V19" s="57">
        <v>22</v>
      </c>
      <c r="W19" s="57">
        <v>13</v>
      </c>
    </row>
    <row r="20" spans="1:23" ht="20.100000000000001" customHeight="1" x14ac:dyDescent="0.3">
      <c r="A20" s="10">
        <v>13</v>
      </c>
      <c r="B20" s="88" t="s">
        <v>6</v>
      </c>
      <c r="C20" s="88"/>
      <c r="D20" s="88"/>
      <c r="E20" s="88"/>
      <c r="F20" s="40" t="s">
        <v>59</v>
      </c>
      <c r="G20" s="40">
        <v>13</v>
      </c>
      <c r="H20" s="41">
        <v>4</v>
      </c>
      <c r="I20" s="38">
        <v>1</v>
      </c>
      <c r="J20" s="38">
        <v>8</v>
      </c>
      <c r="K20" s="46">
        <v>4</v>
      </c>
      <c r="L20" s="45">
        <v>1</v>
      </c>
      <c r="M20" s="45">
        <v>8</v>
      </c>
      <c r="N20" s="55">
        <v>4</v>
      </c>
      <c r="O20" s="45">
        <v>0</v>
      </c>
      <c r="P20" s="45">
        <v>2</v>
      </c>
      <c r="Q20" s="45">
        <v>2</v>
      </c>
      <c r="R20" s="58">
        <v>0</v>
      </c>
      <c r="S20" s="58">
        <v>3</v>
      </c>
      <c r="T20" s="59">
        <v>3</v>
      </c>
      <c r="U20" s="57">
        <f>'[5]Rekap SP - Jagung'!P16</f>
        <v>0</v>
      </c>
      <c r="V20" s="57">
        <v>4</v>
      </c>
      <c r="W20" s="57">
        <v>3</v>
      </c>
    </row>
    <row r="21" spans="1:23" ht="20.100000000000001" customHeight="1" x14ac:dyDescent="0.3">
      <c r="A21" s="10">
        <v>14</v>
      </c>
      <c r="B21" s="88" t="s">
        <v>5</v>
      </c>
      <c r="C21" s="88"/>
      <c r="D21" s="88"/>
      <c r="E21" s="88"/>
      <c r="F21" s="40" t="s">
        <v>59</v>
      </c>
      <c r="G21" s="40">
        <v>0</v>
      </c>
      <c r="H21" s="41" t="s">
        <v>59</v>
      </c>
      <c r="I21" s="38" t="s">
        <v>59</v>
      </c>
      <c r="J21" s="38" t="s">
        <v>59</v>
      </c>
      <c r="K21" s="46" t="s">
        <v>58</v>
      </c>
      <c r="L21" s="45">
        <v>0</v>
      </c>
      <c r="M21" s="45">
        <v>0</v>
      </c>
      <c r="N21" s="55">
        <v>0</v>
      </c>
      <c r="O21" s="45">
        <v>0</v>
      </c>
      <c r="P21" s="45">
        <v>0</v>
      </c>
      <c r="Q21" s="45">
        <v>0</v>
      </c>
      <c r="R21" s="58">
        <v>0</v>
      </c>
      <c r="S21" s="58">
        <v>0</v>
      </c>
      <c r="T21" s="59">
        <v>0</v>
      </c>
      <c r="U21" s="57">
        <f>'[5]Rekap SP - Jagung'!P17</f>
        <v>0</v>
      </c>
      <c r="V21" s="57">
        <v>0</v>
      </c>
      <c r="W21" s="57">
        <v>0</v>
      </c>
    </row>
    <row r="22" spans="1:23" ht="20.100000000000001" customHeight="1" x14ac:dyDescent="0.3">
      <c r="A22" s="10">
        <v>15</v>
      </c>
      <c r="B22" s="88" t="s">
        <v>4</v>
      </c>
      <c r="C22" s="88"/>
      <c r="D22" s="88"/>
      <c r="E22" s="88"/>
      <c r="F22" s="40">
        <v>5</v>
      </c>
      <c r="G22" s="40">
        <v>39</v>
      </c>
      <c r="H22" s="41" t="s">
        <v>59</v>
      </c>
      <c r="I22" s="38">
        <v>6</v>
      </c>
      <c r="J22" s="38">
        <v>19</v>
      </c>
      <c r="K22" s="46" t="s">
        <v>58</v>
      </c>
      <c r="L22" s="45">
        <v>6</v>
      </c>
      <c r="M22" s="45">
        <v>19</v>
      </c>
      <c r="N22" s="55">
        <v>0</v>
      </c>
      <c r="O22" s="45">
        <v>0</v>
      </c>
      <c r="P22" s="45">
        <v>19</v>
      </c>
      <c r="Q22" s="45">
        <v>0</v>
      </c>
      <c r="R22" s="58">
        <v>0</v>
      </c>
      <c r="S22" s="58">
        <v>15</v>
      </c>
      <c r="T22" s="59">
        <v>0</v>
      </c>
      <c r="U22" s="57">
        <f>'[5]Rekap SP - Jagung'!P18</f>
        <v>0</v>
      </c>
      <c r="V22" s="57">
        <v>11</v>
      </c>
      <c r="W22" s="57">
        <v>0</v>
      </c>
    </row>
    <row r="23" spans="1:23" ht="20.100000000000001" customHeight="1" x14ac:dyDescent="0.3">
      <c r="A23" s="10">
        <v>16</v>
      </c>
      <c r="B23" s="88" t="s">
        <v>3</v>
      </c>
      <c r="C23" s="88"/>
      <c r="D23" s="88"/>
      <c r="E23" s="88"/>
      <c r="F23" s="40">
        <v>50</v>
      </c>
      <c r="G23" s="40">
        <v>0</v>
      </c>
      <c r="H23" s="41" t="s">
        <v>59</v>
      </c>
      <c r="I23" s="38" t="s">
        <v>59</v>
      </c>
      <c r="J23" s="38" t="s">
        <v>59</v>
      </c>
      <c r="K23" s="46" t="s">
        <v>58</v>
      </c>
      <c r="L23" s="45">
        <v>0</v>
      </c>
      <c r="M23" s="45">
        <v>0</v>
      </c>
      <c r="N23" s="55">
        <v>0</v>
      </c>
      <c r="O23" s="45">
        <v>0</v>
      </c>
      <c r="P23" s="45">
        <v>0</v>
      </c>
      <c r="Q23" s="45">
        <v>0</v>
      </c>
      <c r="R23" s="58">
        <v>0</v>
      </c>
      <c r="S23" s="58">
        <v>0</v>
      </c>
      <c r="T23" s="59">
        <v>0</v>
      </c>
      <c r="U23" s="57">
        <f>'[5]Rekap SP - Jagung'!P19</f>
        <v>0</v>
      </c>
      <c r="V23" s="57">
        <f>'[5]Rekap SP - Ubi Kayu'!P21</f>
        <v>0</v>
      </c>
      <c r="W23" s="57">
        <v>0</v>
      </c>
    </row>
    <row r="24" spans="1:23" ht="20.100000000000001" customHeight="1" x14ac:dyDescent="0.3">
      <c r="A24" s="10">
        <v>17</v>
      </c>
      <c r="B24" s="88" t="s">
        <v>2</v>
      </c>
      <c r="C24" s="88"/>
      <c r="D24" s="88"/>
      <c r="E24" s="88"/>
      <c r="F24" s="40">
        <v>154</v>
      </c>
      <c r="G24" s="40">
        <v>0</v>
      </c>
      <c r="H24" s="41" t="s">
        <v>59</v>
      </c>
      <c r="I24" s="38">
        <v>46</v>
      </c>
      <c r="J24" s="38">
        <v>22</v>
      </c>
      <c r="K24" s="46" t="s">
        <v>58</v>
      </c>
      <c r="L24" s="45">
        <v>46</v>
      </c>
      <c r="M24" s="45">
        <v>22</v>
      </c>
      <c r="N24" s="55">
        <v>0</v>
      </c>
      <c r="O24" s="45">
        <v>0</v>
      </c>
      <c r="P24" s="45">
        <v>33.799999999999997</v>
      </c>
      <c r="Q24" s="45">
        <v>0</v>
      </c>
      <c r="R24" s="58">
        <v>0</v>
      </c>
      <c r="S24" s="58">
        <v>4.8</v>
      </c>
      <c r="T24" s="59">
        <v>0</v>
      </c>
      <c r="U24" s="57">
        <f>'[5]Rekap SP - Jagung'!P20</f>
        <v>0</v>
      </c>
      <c r="V24" s="57">
        <v>14.5</v>
      </c>
      <c r="W24" s="57">
        <v>0</v>
      </c>
    </row>
    <row r="25" spans="1:23" ht="20.100000000000001" customHeight="1" x14ac:dyDescent="0.3">
      <c r="A25" s="10">
        <v>18</v>
      </c>
      <c r="B25" s="88" t="s">
        <v>1</v>
      </c>
      <c r="C25" s="88"/>
      <c r="D25" s="88"/>
      <c r="E25" s="88"/>
      <c r="F25" s="42">
        <v>2772</v>
      </c>
      <c r="G25" s="42">
        <v>31</v>
      </c>
      <c r="H25" s="43" t="s">
        <v>59</v>
      </c>
      <c r="I25" s="38">
        <v>187</v>
      </c>
      <c r="J25" s="38">
        <v>3</v>
      </c>
      <c r="K25" s="46" t="s">
        <v>58</v>
      </c>
      <c r="L25" s="45">
        <v>187</v>
      </c>
      <c r="M25" s="45">
        <v>3</v>
      </c>
      <c r="N25" s="55">
        <v>0</v>
      </c>
      <c r="O25" s="45">
        <v>528.70000000000005</v>
      </c>
      <c r="P25" s="45">
        <v>0</v>
      </c>
      <c r="Q25" s="45">
        <v>0</v>
      </c>
      <c r="R25" s="60">
        <v>125.4</v>
      </c>
      <c r="S25" s="58">
        <v>0</v>
      </c>
      <c r="T25" s="59">
        <v>0</v>
      </c>
      <c r="U25" s="57">
        <v>320.39999999999998</v>
      </c>
      <c r="V25" s="57">
        <v>1</v>
      </c>
      <c r="W25" s="57">
        <v>0.8</v>
      </c>
    </row>
    <row r="26" spans="1:23" ht="20.100000000000001" customHeight="1" x14ac:dyDescent="0.3">
      <c r="A26" s="89" t="s">
        <v>0</v>
      </c>
      <c r="B26" s="89"/>
      <c r="C26" s="89"/>
      <c r="D26" s="89"/>
      <c r="E26" s="89"/>
      <c r="F26" s="9">
        <f t="shared" ref="F26:N26" si="0">SUM(F8:F25)</f>
        <v>4112</v>
      </c>
      <c r="G26" s="9">
        <f t="shared" si="0"/>
        <v>430</v>
      </c>
      <c r="H26" s="9">
        <f t="shared" si="0"/>
        <v>68</v>
      </c>
      <c r="I26" s="9">
        <f t="shared" si="0"/>
        <v>1484</v>
      </c>
      <c r="J26" s="9">
        <f t="shared" si="0"/>
        <v>504</v>
      </c>
      <c r="K26" s="9">
        <f t="shared" si="0"/>
        <v>82</v>
      </c>
      <c r="L26" s="9">
        <f t="shared" si="0"/>
        <v>1484</v>
      </c>
      <c r="M26" s="9">
        <f t="shared" si="0"/>
        <v>504</v>
      </c>
      <c r="N26" s="9">
        <f t="shared" si="0"/>
        <v>82</v>
      </c>
      <c r="O26" s="9">
        <f>SUM(O8:O25)</f>
        <v>1400.4</v>
      </c>
      <c r="P26" s="9">
        <f>SUM(P8:P25)</f>
        <v>596.29999999999995</v>
      </c>
      <c r="Q26" s="9">
        <f>SUM(Q8:Q25)</f>
        <v>109.2</v>
      </c>
      <c r="R26" s="9">
        <f>SUM(R8:R25)</f>
        <v>584.19999999999993</v>
      </c>
      <c r="S26" s="9">
        <f t="shared" ref="S26:T26" si="1">SUM(S8:S25)</f>
        <v>732.49999999999989</v>
      </c>
      <c r="T26" s="9">
        <f t="shared" si="1"/>
        <v>164.8</v>
      </c>
      <c r="U26" s="52">
        <f>SUM(U8:U25)</f>
        <v>2706.2999999999997</v>
      </c>
      <c r="V26" s="52">
        <f t="shared" ref="V26:W26" si="2">SUM(V8:V25)</f>
        <v>965.5</v>
      </c>
      <c r="W26" s="52">
        <f t="shared" si="2"/>
        <v>105.10000000000001</v>
      </c>
    </row>
    <row r="27" spans="1:23" s="34" customFormat="1" ht="15" x14ac:dyDescent="0.25">
      <c r="A27" s="14" t="s">
        <v>86</v>
      </c>
      <c r="B27" s="7"/>
      <c r="C27" s="7"/>
      <c r="D27" s="7"/>
      <c r="E27" s="7"/>
      <c r="F27" s="11"/>
      <c r="G27" s="11"/>
      <c r="H27" s="11"/>
      <c r="I27" s="11"/>
      <c r="J27" s="11"/>
      <c r="K27" s="11"/>
    </row>
  </sheetData>
  <mergeCells count="32">
    <mergeCell ref="A5:A7"/>
    <mergeCell ref="O6:Q6"/>
    <mergeCell ref="F5:W5"/>
    <mergeCell ref="B25:E25"/>
    <mergeCell ref="A26:E26"/>
    <mergeCell ref="B19:E19"/>
    <mergeCell ref="B20:E20"/>
    <mergeCell ref="B21:E21"/>
    <mergeCell ref="B22:E22"/>
    <mergeCell ref="B23:E23"/>
    <mergeCell ref="B24:E24"/>
    <mergeCell ref="B5:E7"/>
    <mergeCell ref="F6:H6"/>
    <mergeCell ref="L6:N6"/>
    <mergeCell ref="I6:K6"/>
    <mergeCell ref="R6:T6"/>
    <mergeCell ref="U6:W6"/>
    <mergeCell ref="A1:W1"/>
    <mergeCell ref="A2:W2"/>
    <mergeCell ref="A3:W3"/>
    <mergeCell ref="B18:E18"/>
    <mergeCell ref="B8:E8"/>
    <mergeCell ref="B9:E9"/>
    <mergeCell ref="B10:E10"/>
    <mergeCell ref="B11:E11"/>
    <mergeCell ref="B12:E12"/>
    <mergeCell ref="B13:E13"/>
    <mergeCell ref="B14:E14"/>
    <mergeCell ref="B15:E15"/>
    <mergeCell ref="B16:E16"/>
    <mergeCell ref="B17:E17"/>
    <mergeCell ref="A4:N4"/>
  </mergeCells>
  <printOptions horizontalCentered="1" verticalCentered="1"/>
  <pageMargins left="0.8" right="0.25" top="0.75" bottom="0.75" header="0.3" footer="0.3"/>
  <pageSetup paperSize="9" scale="77" orientation="landscape" horizontalDpi="4294967293" verticalDpi="4294967293" r:id="rId1"/>
  <headerFooter>
    <oddFooter>&amp;R&amp;"Arial,Regular"&amp;12VI - 15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T27"/>
  <sheetViews>
    <sheetView view="pageBreakPreview" zoomScale="72" zoomScaleSheetLayoutView="72" workbookViewId="0">
      <selection sqref="A1:T27"/>
    </sheetView>
  </sheetViews>
  <sheetFormatPr defaultRowHeight="14.4" x14ac:dyDescent="0.3"/>
  <cols>
    <col min="1" max="1" width="4.5546875" customWidth="1"/>
    <col min="2" max="2" width="9.21875" customWidth="1"/>
    <col min="3" max="3" width="1.44140625" customWidth="1"/>
    <col min="4" max="4" width="11.44140625" customWidth="1"/>
    <col min="5" max="5" width="7.77734375" customWidth="1"/>
    <col min="6" max="8" width="13.77734375" hidden="1" customWidth="1"/>
    <col min="9" max="9" width="14.44140625" hidden="1" customWidth="1"/>
    <col min="10" max="11" width="13.77734375" hidden="1" customWidth="1"/>
    <col min="12" max="20" width="13.77734375" customWidth="1"/>
  </cols>
  <sheetData>
    <row r="1" spans="1:20" ht="15.75" customHeight="1" x14ac:dyDescent="0.3">
      <c r="A1" s="79" t="s">
        <v>66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</row>
    <row r="2" spans="1:20" ht="15.6" x14ac:dyDescent="0.3">
      <c r="A2" s="79" t="s">
        <v>27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</row>
    <row r="3" spans="1:20" ht="15.6" x14ac:dyDescent="0.3">
      <c r="A3" s="79" t="s">
        <v>88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</row>
    <row r="4" spans="1:20" x14ac:dyDescent="0.3">
      <c r="A4" s="90"/>
      <c r="B4" s="90"/>
      <c r="C4" s="90"/>
      <c r="D4" s="90"/>
      <c r="E4" s="90"/>
      <c r="F4" s="91"/>
      <c r="G4" s="91"/>
      <c r="H4" s="91"/>
      <c r="I4" s="91"/>
      <c r="J4" s="91"/>
      <c r="K4" s="91"/>
      <c r="L4" s="91"/>
      <c r="M4" s="91"/>
      <c r="N4" s="91"/>
    </row>
    <row r="5" spans="1:20" ht="25.5" customHeight="1" x14ac:dyDescent="0.3">
      <c r="A5" s="89" t="s">
        <v>20</v>
      </c>
      <c r="B5" s="89" t="s">
        <v>61</v>
      </c>
      <c r="C5" s="89"/>
      <c r="D5" s="89"/>
      <c r="E5" s="89"/>
      <c r="F5" s="89" t="s">
        <v>19</v>
      </c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89"/>
    </row>
    <row r="6" spans="1:20" ht="25.5" customHeight="1" x14ac:dyDescent="0.3">
      <c r="A6" s="89"/>
      <c r="B6" s="89"/>
      <c r="C6" s="89"/>
      <c r="D6" s="89"/>
      <c r="E6" s="89"/>
      <c r="F6" s="89">
        <v>2018</v>
      </c>
      <c r="G6" s="89"/>
      <c r="H6" s="89"/>
      <c r="I6" s="89">
        <v>2019</v>
      </c>
      <c r="J6" s="89"/>
      <c r="K6" s="89"/>
      <c r="L6" s="89">
        <v>2020</v>
      </c>
      <c r="M6" s="89"/>
      <c r="N6" s="89"/>
      <c r="O6" s="92">
        <v>2021</v>
      </c>
      <c r="P6" s="93"/>
      <c r="Q6" s="94"/>
      <c r="R6" s="92">
        <v>2022</v>
      </c>
      <c r="S6" s="93"/>
      <c r="T6" s="94"/>
    </row>
    <row r="7" spans="1:20" ht="34.5" customHeight="1" x14ac:dyDescent="0.3">
      <c r="A7" s="89"/>
      <c r="B7" s="89"/>
      <c r="C7" s="89"/>
      <c r="D7" s="89"/>
      <c r="E7" s="89"/>
      <c r="F7" s="2" t="s">
        <v>23</v>
      </c>
      <c r="G7" s="2" t="s">
        <v>24</v>
      </c>
      <c r="H7" s="2" t="s">
        <v>25</v>
      </c>
      <c r="I7" s="2" t="s">
        <v>23</v>
      </c>
      <c r="J7" s="2" t="s">
        <v>24</v>
      </c>
      <c r="K7" s="2" t="s">
        <v>25</v>
      </c>
      <c r="L7" s="2" t="s">
        <v>23</v>
      </c>
      <c r="M7" s="2" t="s">
        <v>24</v>
      </c>
      <c r="N7" s="2" t="s">
        <v>25</v>
      </c>
      <c r="O7" s="2" t="s">
        <v>23</v>
      </c>
      <c r="P7" s="2" t="s">
        <v>24</v>
      </c>
      <c r="Q7" s="2" t="s">
        <v>25</v>
      </c>
      <c r="R7" s="2" t="s">
        <v>23</v>
      </c>
      <c r="S7" s="2" t="s">
        <v>24</v>
      </c>
      <c r="T7" s="2" t="s">
        <v>25</v>
      </c>
    </row>
    <row r="8" spans="1:20" ht="20.100000000000001" customHeight="1" x14ac:dyDescent="0.3">
      <c r="A8" s="10">
        <v>1</v>
      </c>
      <c r="B8" s="88" t="s">
        <v>18</v>
      </c>
      <c r="C8" s="88"/>
      <c r="D8" s="88"/>
      <c r="E8" s="88"/>
      <c r="F8" s="9">
        <v>411</v>
      </c>
      <c r="G8" s="41">
        <v>304</v>
      </c>
      <c r="H8" s="44">
        <v>192</v>
      </c>
      <c r="I8" s="9">
        <v>600</v>
      </c>
      <c r="J8" s="9">
        <v>304</v>
      </c>
      <c r="K8" s="9">
        <f>'[1]Panen Jagung,ubi'!N8*17.456</f>
        <v>244.38399999999999</v>
      </c>
      <c r="L8" s="9">
        <v>251.24740000000003</v>
      </c>
      <c r="M8" s="9">
        <v>752.76099999999997</v>
      </c>
      <c r="N8" s="9">
        <v>303.27660000000003</v>
      </c>
      <c r="O8" s="54">
        <f>'[6]Panen Jagung,ubi'!L8*6.036</f>
        <v>140.03519999999997</v>
      </c>
      <c r="P8" s="54">
        <f>'[6]Panen Jagung,ubi'!M8*26.49</f>
        <v>397.34999999999997</v>
      </c>
      <c r="Q8" s="54">
        <f>'[6]Panen Jagung,ubi'!N8*23.67</f>
        <v>281.673</v>
      </c>
      <c r="R8" s="52">
        <f>'Panen Jagung,ubi'!U8*6.413</f>
        <v>695.81050000000005</v>
      </c>
      <c r="S8" s="52">
        <f>'Panen Jagung,ubi'!V8*30.688</f>
        <v>276.19200000000001</v>
      </c>
      <c r="T8" s="52">
        <f>'Panen Jagung,ubi'!W8*22.587</f>
        <v>289.11360000000002</v>
      </c>
    </row>
    <row r="9" spans="1:20" ht="20.100000000000001" customHeight="1" x14ac:dyDescent="0.3">
      <c r="A9" s="10">
        <v>2</v>
      </c>
      <c r="B9" s="88" t="s">
        <v>17</v>
      </c>
      <c r="C9" s="88"/>
      <c r="D9" s="88"/>
      <c r="E9" s="88"/>
      <c r="F9" s="9">
        <v>1281</v>
      </c>
      <c r="G9" s="39">
        <v>207</v>
      </c>
      <c r="H9" s="44">
        <v>17</v>
      </c>
      <c r="I9" s="9">
        <v>406</v>
      </c>
      <c r="J9" s="9">
        <v>207</v>
      </c>
      <c r="K9" s="9">
        <v>0</v>
      </c>
      <c r="L9" s="9">
        <v>125.62370000000001</v>
      </c>
      <c r="M9" s="9">
        <v>0</v>
      </c>
      <c r="N9" s="9">
        <v>0</v>
      </c>
      <c r="O9" s="54">
        <f>'[6]Panen Jagung,ubi'!L9*6.036</f>
        <v>169.00799999999998</v>
      </c>
      <c r="P9" s="54">
        <f>'[6]Panen Jagung,ubi'!M9*26.49</f>
        <v>0</v>
      </c>
      <c r="Q9" s="54">
        <f>'[6]Panen Jagung,ubi'!N9*23.67</f>
        <v>0</v>
      </c>
      <c r="R9" s="52">
        <f>'Panen Jagung,ubi'!U9*6.413</f>
        <v>10323.006100000001</v>
      </c>
      <c r="S9" s="52">
        <f>'Panen Jagung,ubi'!V9*30.688</f>
        <v>0</v>
      </c>
      <c r="T9" s="52">
        <f>'Panen Jagung,ubi'!W9*22.587</f>
        <v>0</v>
      </c>
    </row>
    <row r="10" spans="1:20" ht="20.100000000000001" customHeight="1" x14ac:dyDescent="0.3">
      <c r="A10" s="10">
        <v>3</v>
      </c>
      <c r="B10" s="88" t="s">
        <v>16</v>
      </c>
      <c r="C10" s="88"/>
      <c r="D10" s="88"/>
      <c r="E10" s="88"/>
      <c r="F10" s="9">
        <v>784</v>
      </c>
      <c r="G10" s="45">
        <v>4067</v>
      </c>
      <c r="H10" s="44" t="s">
        <v>59</v>
      </c>
      <c r="I10" s="9">
        <v>54</v>
      </c>
      <c r="J10" s="9">
        <v>4067</v>
      </c>
      <c r="K10" s="9">
        <v>0</v>
      </c>
      <c r="L10" s="9">
        <v>436.10300000000001</v>
      </c>
      <c r="M10" s="9">
        <v>3803.424</v>
      </c>
      <c r="N10" s="9">
        <v>0</v>
      </c>
      <c r="O10" s="54">
        <f>'[6]Panen Jagung,ubi'!L10*6.036</f>
        <v>196.17</v>
      </c>
      <c r="P10" s="54">
        <f>'[6]Panen Jagung,ubi'!M10*26.49</f>
        <v>4980.12</v>
      </c>
      <c r="Q10" s="54">
        <f>'[6]Panen Jagung,ubi'!N10*23.67</f>
        <v>0</v>
      </c>
      <c r="R10" s="52">
        <f>'Panen Jagung,ubi'!U10*6.413</f>
        <v>420.05150000000003</v>
      </c>
      <c r="S10" s="52">
        <f>'Panen Jagung,ubi'!V10*30.688</f>
        <v>5032.8319999999994</v>
      </c>
      <c r="T10" s="52">
        <f>'Panen Jagung,ubi'!W10*22.587</f>
        <v>0</v>
      </c>
    </row>
    <row r="11" spans="1:20" ht="20.100000000000001" customHeight="1" x14ac:dyDescent="0.3">
      <c r="A11" s="10">
        <v>4</v>
      </c>
      <c r="B11" s="88" t="s">
        <v>15</v>
      </c>
      <c r="C11" s="88"/>
      <c r="D11" s="88"/>
      <c r="E11" s="88"/>
      <c r="F11" s="9">
        <v>1460</v>
      </c>
      <c r="G11" s="39">
        <v>529</v>
      </c>
      <c r="H11" s="44">
        <v>35</v>
      </c>
      <c r="I11" s="9">
        <v>5007</v>
      </c>
      <c r="J11" s="9">
        <v>529</v>
      </c>
      <c r="K11" s="9">
        <v>0</v>
      </c>
      <c r="L11" s="9">
        <v>3306.5720000000001</v>
      </c>
      <c r="M11" s="9">
        <v>0</v>
      </c>
      <c r="N11" s="9">
        <v>0</v>
      </c>
      <c r="O11" s="54">
        <f>'[6]Panen Jagung,ubi'!L11*6.036</f>
        <v>1678.0079999999998</v>
      </c>
      <c r="P11" s="54">
        <f>'[6]Panen Jagung,ubi'!M11*26.49</f>
        <v>0</v>
      </c>
      <c r="Q11" s="54">
        <f>'[6]Panen Jagung,ubi'!N11*23.67</f>
        <v>0</v>
      </c>
      <c r="R11" s="52">
        <f>'Panen Jagung,ubi'!U11*6.413</f>
        <v>2359.9839999999999</v>
      </c>
      <c r="S11" s="52">
        <f>'Panen Jagung,ubi'!V11*30.688</f>
        <v>0</v>
      </c>
      <c r="T11" s="52">
        <f>'Panen Jagung,ubi'!W11*22.587</f>
        <v>0</v>
      </c>
    </row>
    <row r="12" spans="1:20" ht="20.100000000000001" customHeight="1" x14ac:dyDescent="0.3">
      <c r="A12" s="10">
        <v>5</v>
      </c>
      <c r="B12" s="88" t="s">
        <v>14</v>
      </c>
      <c r="C12" s="88"/>
      <c r="D12" s="88"/>
      <c r="E12" s="88"/>
      <c r="F12" s="9">
        <v>27</v>
      </c>
      <c r="G12" s="39">
        <v>722</v>
      </c>
      <c r="H12" s="44">
        <v>35</v>
      </c>
      <c r="I12" s="9">
        <v>227</v>
      </c>
      <c r="J12" s="9">
        <v>722</v>
      </c>
      <c r="K12" s="9">
        <f>'[1]Panen Jagung,ubi'!N12*17.456</f>
        <v>174.56</v>
      </c>
      <c r="L12" s="9">
        <v>331.959</v>
      </c>
      <c r="M12" s="9">
        <v>4991.9939999999997</v>
      </c>
      <c r="N12" s="9">
        <v>133.518</v>
      </c>
      <c r="O12" s="54">
        <f>'[6]Panen Jagung,ubi'!L12*6.036</f>
        <v>150.89999999999998</v>
      </c>
      <c r="P12" s="54">
        <f>'[6]Panen Jagung,ubi'!M12*26.49</f>
        <v>1668.87</v>
      </c>
      <c r="Q12" s="54">
        <f>'[6]Panen Jagung,ubi'!N12*23.67</f>
        <v>520.74</v>
      </c>
      <c r="R12" s="52">
        <f>'Panen Jagung,ubi'!U12*6.413</f>
        <v>314.23700000000002</v>
      </c>
      <c r="S12" s="52">
        <f>'Panen Jagung,ubi'!V12*30.688</f>
        <v>4449.76</v>
      </c>
      <c r="T12" s="52">
        <f>'Panen Jagung,ubi'!W12*22.587</f>
        <v>316.21800000000002</v>
      </c>
    </row>
    <row r="13" spans="1:20" ht="20.100000000000001" customHeight="1" x14ac:dyDescent="0.3">
      <c r="A13" s="10">
        <v>6</v>
      </c>
      <c r="B13" s="88" t="s">
        <v>13</v>
      </c>
      <c r="C13" s="88"/>
      <c r="D13" s="88"/>
      <c r="E13" s="88"/>
      <c r="F13" s="9">
        <v>108</v>
      </c>
      <c r="G13" s="45">
        <v>1977</v>
      </c>
      <c r="H13" s="44" t="s">
        <v>59</v>
      </c>
      <c r="I13" s="9">
        <v>11</v>
      </c>
      <c r="J13" s="9">
        <v>1977</v>
      </c>
      <c r="K13" s="9">
        <f>'[1]Panen Jagung,ubi'!N13*17.456</f>
        <v>122.19199999999999</v>
      </c>
      <c r="L13" s="9">
        <v>52.072000000000003</v>
      </c>
      <c r="M13" s="9">
        <v>5265.3651</v>
      </c>
      <c r="N13" s="9">
        <v>95.37</v>
      </c>
      <c r="O13" s="54">
        <f>'[6]Panen Jagung,ubi'!L13*6.036</f>
        <v>17.504399999999997</v>
      </c>
      <c r="P13" s="54">
        <f>'[6]Panen Jagung,ubi'!M13*26.49</f>
        <v>2145.69</v>
      </c>
      <c r="Q13" s="54">
        <f>'[6]Panen Jagung,ubi'!N13*23.67</f>
        <v>23.67</v>
      </c>
      <c r="R13" s="52">
        <f>'Panen Jagung,ubi'!U13*6.413</f>
        <v>38.478000000000002</v>
      </c>
      <c r="S13" s="52">
        <f>'Panen Jagung,ubi'!V13*30.688</f>
        <v>1166.144</v>
      </c>
      <c r="T13" s="52">
        <f>'Panen Jagung,ubi'!W13*22.587</f>
        <v>22.587</v>
      </c>
    </row>
    <row r="14" spans="1:20" ht="20.100000000000001" customHeight="1" x14ac:dyDescent="0.3">
      <c r="A14" s="10">
        <v>7</v>
      </c>
      <c r="B14" s="88" t="s">
        <v>12</v>
      </c>
      <c r="C14" s="88"/>
      <c r="D14" s="88"/>
      <c r="E14" s="88"/>
      <c r="F14" s="9">
        <v>1243</v>
      </c>
      <c r="G14" s="39">
        <v>840</v>
      </c>
      <c r="H14" s="44">
        <v>140</v>
      </c>
      <c r="I14" s="9">
        <v>54</v>
      </c>
      <c r="J14" s="9">
        <v>840</v>
      </c>
      <c r="K14" s="9">
        <f>'[1]Panen Jagung,ubi'!N14*17.456</f>
        <v>104.73599999999999</v>
      </c>
      <c r="L14" s="9">
        <v>735.51700000000005</v>
      </c>
      <c r="M14" s="9">
        <v>1933.4071999999999</v>
      </c>
      <c r="N14" s="9">
        <v>263.22120000000001</v>
      </c>
      <c r="O14" s="54">
        <f>'[6]Panen Jagung,ubi'!L14*6.036</f>
        <v>197.98079999999996</v>
      </c>
      <c r="P14" s="54">
        <f>'[6]Panen Jagung,ubi'!M14*26.49</f>
        <v>1819.8630000000001</v>
      </c>
      <c r="Q14" s="54">
        <f>'[6]Panen Jagung,ubi'!N14*23.67</f>
        <v>160.95600000000002</v>
      </c>
      <c r="R14" s="52">
        <f>'Panen Jagung,ubi'!U14*6.413</f>
        <v>470.0729</v>
      </c>
      <c r="S14" s="52">
        <f>'Panen Jagung,ubi'!V14*30.688</f>
        <v>2237.1552000000001</v>
      </c>
      <c r="T14" s="52">
        <f>'Panen Jagung,ubi'!W14*22.587</f>
        <v>110.67630000000001</v>
      </c>
    </row>
    <row r="15" spans="1:20" ht="20.100000000000001" customHeight="1" x14ac:dyDescent="0.3">
      <c r="A15" s="10">
        <v>8</v>
      </c>
      <c r="B15" s="88" t="s">
        <v>11</v>
      </c>
      <c r="C15" s="88"/>
      <c r="D15" s="88"/>
      <c r="E15" s="88"/>
      <c r="F15" s="9">
        <v>227</v>
      </c>
      <c r="G15" s="39">
        <v>475</v>
      </c>
      <c r="H15" s="44">
        <v>227</v>
      </c>
      <c r="I15" s="9">
        <v>49</v>
      </c>
      <c r="J15" s="9">
        <v>475</v>
      </c>
      <c r="K15" s="9">
        <f>'[1]Panen Jagung,ubi'!N15*17.456</f>
        <v>244.38399999999999</v>
      </c>
      <c r="L15" s="9">
        <v>71.599000000000004</v>
      </c>
      <c r="M15" s="9">
        <v>950.85599999999999</v>
      </c>
      <c r="N15" s="9">
        <v>247.96200000000002</v>
      </c>
      <c r="O15" s="54">
        <f>'[6]Panen Jagung,ubi'!L15*6.036</f>
        <v>75.449999999999989</v>
      </c>
      <c r="P15" s="54">
        <f>'[6]Panen Jagung,ubi'!M15*26.49</f>
        <v>543.04499999999996</v>
      </c>
      <c r="Q15" s="54">
        <f>'[6]Panen Jagung,ubi'!N15*23.67</f>
        <v>284.04000000000002</v>
      </c>
      <c r="R15" s="52">
        <f>'Panen Jagung,ubi'!U15*6.413</f>
        <v>92.988500000000002</v>
      </c>
      <c r="S15" s="52">
        <f>'Panen Jagung,ubi'!V15*30.688</f>
        <v>537.04</v>
      </c>
      <c r="T15" s="52">
        <f>'Panen Jagung,ubi'!W15*22.587</f>
        <v>0</v>
      </c>
    </row>
    <row r="16" spans="1:20" ht="20.100000000000001" customHeight="1" x14ac:dyDescent="0.3">
      <c r="A16" s="10">
        <v>9</v>
      </c>
      <c r="B16" s="88" t="s">
        <v>10</v>
      </c>
      <c r="C16" s="88"/>
      <c r="D16" s="88"/>
      <c r="E16" s="88"/>
      <c r="F16" s="9">
        <v>351</v>
      </c>
      <c r="G16" s="39">
        <v>777</v>
      </c>
      <c r="H16" s="44">
        <v>419</v>
      </c>
      <c r="I16" s="9">
        <v>16</v>
      </c>
      <c r="J16" s="9">
        <v>777</v>
      </c>
      <c r="K16" s="9">
        <f>'[1]Panen Jagung,ubi'!N16*17.456</f>
        <v>401.488</v>
      </c>
      <c r="L16" s="9">
        <v>0</v>
      </c>
      <c r="M16" s="9">
        <v>1862.0930000000001</v>
      </c>
      <c r="N16" s="9">
        <v>772.49700000000007</v>
      </c>
      <c r="O16" s="54">
        <f>'[6]Panen Jagung,ubi'!L16*6.036</f>
        <v>41.648400000000002</v>
      </c>
      <c r="P16" s="54">
        <f>'[6]Panen Jagung,ubi'!M16*26.49</f>
        <v>4956.2789999999995</v>
      </c>
      <c r="Q16" s="54">
        <f>'[6]Panen Jagung,ubi'!N16*23.67</f>
        <v>1739.7450000000001</v>
      </c>
      <c r="R16" s="52">
        <f>'Panen Jagung,ubi'!U16*6.413</f>
        <v>254.59610000000004</v>
      </c>
      <c r="S16" s="52">
        <f>'Panen Jagung,ubi'!V16*30.688</f>
        <v>12290.544</v>
      </c>
      <c r="T16" s="52">
        <f>'Panen Jagung,ubi'!W16*22.587</f>
        <v>874.1169000000001</v>
      </c>
    </row>
    <row r="17" spans="1:20" ht="20.100000000000001" customHeight="1" x14ac:dyDescent="0.3">
      <c r="A17" s="10">
        <v>10</v>
      </c>
      <c r="B17" s="88" t="s">
        <v>9</v>
      </c>
      <c r="C17" s="88"/>
      <c r="D17" s="88"/>
      <c r="E17" s="88"/>
      <c r="F17" s="9">
        <v>32</v>
      </c>
      <c r="G17" s="39">
        <v>703</v>
      </c>
      <c r="H17" s="44">
        <v>52</v>
      </c>
      <c r="I17" s="9">
        <v>22</v>
      </c>
      <c r="J17" s="9">
        <v>703</v>
      </c>
      <c r="K17" s="9">
        <f>'[1]Panen Jagung,ubi'!N17*17.456</f>
        <v>69.823999999999998</v>
      </c>
      <c r="L17" s="9">
        <v>65.09</v>
      </c>
      <c r="M17" s="9">
        <v>673.52300000000002</v>
      </c>
      <c r="N17" s="9">
        <v>95.37</v>
      </c>
      <c r="O17" s="54">
        <f>'[6]Panen Jagung,ubi'!L17*6.036</f>
        <v>102.61199999999999</v>
      </c>
      <c r="P17" s="54">
        <f>'[6]Panen Jagung,ubi'!M17*26.49</f>
        <v>1221.1890000000001</v>
      </c>
      <c r="Q17" s="54">
        <f>'[6]Panen Jagung,ubi'!N17*23.67</f>
        <v>231.96600000000004</v>
      </c>
      <c r="R17" s="52">
        <f>'Panen Jagung,ubi'!U17*6.413</f>
        <v>109.021</v>
      </c>
      <c r="S17" s="52">
        <f>'Panen Jagung,ubi'!V17*30.688</f>
        <v>1890.3807999999999</v>
      </c>
      <c r="T17" s="52">
        <f>'Panen Jagung,ubi'!W17*22.587</f>
        <v>359.13330000000002</v>
      </c>
    </row>
    <row r="18" spans="1:20" ht="20.100000000000001" customHeight="1" x14ac:dyDescent="0.3">
      <c r="A18" s="10">
        <v>11</v>
      </c>
      <c r="B18" s="88" t="s">
        <v>8</v>
      </c>
      <c r="C18" s="88"/>
      <c r="D18" s="88"/>
      <c r="E18" s="88"/>
      <c r="F18" s="9">
        <v>70</v>
      </c>
      <c r="G18" s="39" t="s">
        <v>59</v>
      </c>
      <c r="H18" s="44" t="s">
        <v>59</v>
      </c>
      <c r="I18" s="9">
        <v>65</v>
      </c>
      <c r="J18" s="9">
        <v>570</v>
      </c>
      <c r="K18" s="9">
        <v>0</v>
      </c>
      <c r="L18" s="9">
        <v>24.734200000000001</v>
      </c>
      <c r="M18" s="9">
        <v>586.36120000000005</v>
      </c>
      <c r="N18" s="9">
        <v>19.074000000000002</v>
      </c>
      <c r="O18" s="54">
        <f>'[6]Panen Jagung,ubi'!L18*6.036</f>
        <v>0</v>
      </c>
      <c r="P18" s="54">
        <f>'[6]Panen Jagung,ubi'!M18*26.49</f>
        <v>458.27699999999999</v>
      </c>
      <c r="Q18" s="54">
        <f>'[6]Panen Jagung,ubi'!N18*23.67</f>
        <v>160.95600000000002</v>
      </c>
      <c r="R18" s="52">
        <f>'Panen Jagung,ubi'!U18*6.413</f>
        <v>0</v>
      </c>
      <c r="S18" s="52">
        <f>'Panen Jagung,ubi'!V18*30.688</f>
        <v>138.096</v>
      </c>
      <c r="T18" s="52">
        <f>'Panen Jagung,ubi'!W18*22.587</f>
        <v>22.587</v>
      </c>
    </row>
    <row r="19" spans="1:20" ht="20.100000000000001" customHeight="1" x14ac:dyDescent="0.3">
      <c r="A19" s="10">
        <v>12</v>
      </c>
      <c r="B19" s="88" t="s">
        <v>7</v>
      </c>
      <c r="C19" s="88"/>
      <c r="D19" s="88"/>
      <c r="E19" s="88"/>
      <c r="F19" s="9">
        <v>119</v>
      </c>
      <c r="G19" s="39">
        <v>380</v>
      </c>
      <c r="H19" s="44" t="s">
        <v>59</v>
      </c>
      <c r="I19" s="9">
        <v>216</v>
      </c>
      <c r="J19" s="9">
        <v>380</v>
      </c>
      <c r="K19" s="9">
        <v>0</v>
      </c>
      <c r="L19" s="9">
        <v>273.37800000000004</v>
      </c>
      <c r="M19" s="9">
        <v>633.904</v>
      </c>
      <c r="N19" s="9">
        <v>114.44400000000002</v>
      </c>
      <c r="O19" s="54">
        <f>'[6]Panen Jagung,ubi'!L19*6.036</f>
        <v>0</v>
      </c>
      <c r="P19" s="54">
        <f>'[6]Panen Jagung,ubi'!M19*26.49</f>
        <v>609.27</v>
      </c>
      <c r="Q19" s="54">
        <f>'[6]Panen Jagung,ubi'!N19*23.67</f>
        <v>426.06000000000006</v>
      </c>
      <c r="R19" s="52">
        <f>'Panen Jagung,ubi'!U19*6.413</f>
        <v>222.53110000000004</v>
      </c>
      <c r="S19" s="52">
        <f>'Panen Jagung,ubi'!V19*30.688</f>
        <v>675.13599999999997</v>
      </c>
      <c r="T19" s="52">
        <f>'Panen Jagung,ubi'!W19*22.587</f>
        <v>293.63099999999997</v>
      </c>
    </row>
    <row r="20" spans="1:20" ht="20.100000000000001" customHeight="1" x14ac:dyDescent="0.3">
      <c r="A20" s="10">
        <v>13</v>
      </c>
      <c r="B20" s="88" t="s">
        <v>6</v>
      </c>
      <c r="C20" s="88"/>
      <c r="D20" s="88"/>
      <c r="E20" s="88"/>
      <c r="F20" s="9" t="s">
        <v>59</v>
      </c>
      <c r="G20" s="39">
        <v>228</v>
      </c>
      <c r="H20" s="44">
        <v>70</v>
      </c>
      <c r="I20" s="9">
        <v>5</v>
      </c>
      <c r="J20" s="9">
        <v>228</v>
      </c>
      <c r="K20" s="9">
        <f>'[1]Panen Jagung,ubi'!N20*17.456</f>
        <v>69.823999999999998</v>
      </c>
      <c r="L20" s="9">
        <v>0</v>
      </c>
      <c r="M20" s="9">
        <v>79.238</v>
      </c>
      <c r="N20" s="9">
        <v>38.148000000000003</v>
      </c>
      <c r="O20" s="54">
        <f>'[6]Panen Jagung,ubi'!L20*6.036</f>
        <v>0</v>
      </c>
      <c r="P20" s="54">
        <f>'[6]Panen Jagung,ubi'!M20*26.49</f>
        <v>79.47</v>
      </c>
      <c r="Q20" s="54">
        <f>'[6]Panen Jagung,ubi'!N20*23.67</f>
        <v>71.010000000000005</v>
      </c>
      <c r="R20" s="52">
        <f>'Panen Jagung,ubi'!U20*6.413</f>
        <v>0</v>
      </c>
      <c r="S20" s="52">
        <f>'Panen Jagung,ubi'!V20*30.688</f>
        <v>122.752</v>
      </c>
      <c r="T20" s="52">
        <f>'Panen Jagung,ubi'!W20*22.587</f>
        <v>67.760999999999996</v>
      </c>
    </row>
    <row r="21" spans="1:20" ht="20.100000000000001" customHeight="1" x14ac:dyDescent="0.3">
      <c r="A21" s="10">
        <v>14</v>
      </c>
      <c r="B21" s="88" t="s">
        <v>5</v>
      </c>
      <c r="C21" s="88"/>
      <c r="D21" s="88"/>
      <c r="E21" s="88"/>
      <c r="F21" s="9" t="s">
        <v>59</v>
      </c>
      <c r="G21" s="39" t="s">
        <v>59</v>
      </c>
      <c r="H21" s="44" t="s">
        <v>59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54">
        <f>'[6]Panen Jagung,ubi'!L21*6.036</f>
        <v>0</v>
      </c>
      <c r="P21" s="54">
        <f>'[6]Panen Jagung,ubi'!M21*26.49</f>
        <v>0</v>
      </c>
      <c r="Q21" s="54">
        <f>'[6]Panen Jagung,ubi'!N21*23.67</f>
        <v>0</v>
      </c>
      <c r="R21" s="52">
        <f>'Panen Jagung,ubi'!U21*6.413</f>
        <v>0</v>
      </c>
      <c r="S21" s="52">
        <f>'Panen Jagung,ubi'!V21*30.688</f>
        <v>0</v>
      </c>
      <c r="T21" s="52">
        <f>'Panen Jagung,ubi'!W21*22.587</f>
        <v>0</v>
      </c>
    </row>
    <row r="22" spans="1:20" ht="20.100000000000001" customHeight="1" x14ac:dyDescent="0.3">
      <c r="A22" s="10">
        <v>15</v>
      </c>
      <c r="B22" s="88" t="s">
        <v>4</v>
      </c>
      <c r="C22" s="88"/>
      <c r="D22" s="88"/>
      <c r="E22" s="88"/>
      <c r="F22" s="9">
        <v>27</v>
      </c>
      <c r="G22" s="39">
        <v>874</v>
      </c>
      <c r="H22" s="44" t="s">
        <v>59</v>
      </c>
      <c r="I22" s="9">
        <v>32</v>
      </c>
      <c r="J22" s="9">
        <v>874</v>
      </c>
      <c r="K22" s="9">
        <v>0</v>
      </c>
      <c r="L22" s="9">
        <v>0</v>
      </c>
      <c r="M22" s="9">
        <v>752.76099999999997</v>
      </c>
      <c r="N22" s="9">
        <v>0</v>
      </c>
      <c r="O22" s="54">
        <f>'[6]Panen Jagung,ubi'!L22*6.036</f>
        <v>0</v>
      </c>
      <c r="P22" s="54">
        <f>'[6]Panen Jagung,ubi'!M22*26.49</f>
        <v>397.34999999999997</v>
      </c>
      <c r="Q22" s="54">
        <f>'[6]Panen Jagung,ubi'!N22*23.67</f>
        <v>0</v>
      </c>
      <c r="R22" s="52">
        <f>'Panen Jagung,ubi'!U22*6.413</f>
        <v>0</v>
      </c>
      <c r="S22" s="52">
        <f>'Panen Jagung,ubi'!V22*30.688</f>
        <v>337.56799999999998</v>
      </c>
      <c r="T22" s="52">
        <f>'Panen Jagung,ubi'!W22*22.587</f>
        <v>0</v>
      </c>
    </row>
    <row r="23" spans="1:20" ht="20.100000000000001" customHeight="1" x14ac:dyDescent="0.3">
      <c r="A23" s="10">
        <v>16</v>
      </c>
      <c r="B23" s="88" t="s">
        <v>3</v>
      </c>
      <c r="C23" s="88"/>
      <c r="D23" s="88"/>
      <c r="E23" s="88"/>
      <c r="F23" s="9">
        <v>270</v>
      </c>
      <c r="G23" s="39" t="s">
        <v>59</v>
      </c>
      <c r="H23" s="44" t="s">
        <v>59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54">
        <f>'[6]Panen Jagung,ubi'!L23*6.036</f>
        <v>0</v>
      </c>
      <c r="P23" s="54">
        <f>'[6]Panen Jagung,ubi'!M23*26.49</f>
        <v>0</v>
      </c>
      <c r="Q23" s="54">
        <f>'[6]Panen Jagung,ubi'!N23*23.67</f>
        <v>0</v>
      </c>
      <c r="R23" s="52">
        <f>'Panen Jagung,ubi'!U23*6.413</f>
        <v>0</v>
      </c>
      <c r="S23" s="52">
        <f>'Panen Jagung,ubi'!V23*30.688</f>
        <v>0</v>
      </c>
      <c r="T23" s="52">
        <f>'Panen Jagung,ubi'!W23*22.587</f>
        <v>0</v>
      </c>
    </row>
    <row r="24" spans="1:20" ht="20.100000000000001" customHeight="1" x14ac:dyDescent="0.3">
      <c r="A24" s="10">
        <v>17</v>
      </c>
      <c r="B24" s="88" t="s">
        <v>2</v>
      </c>
      <c r="C24" s="88"/>
      <c r="D24" s="88"/>
      <c r="E24" s="88"/>
      <c r="F24" s="9">
        <v>833</v>
      </c>
      <c r="G24" s="39" t="s">
        <v>59</v>
      </c>
      <c r="H24" s="44" t="s">
        <v>59</v>
      </c>
      <c r="I24" s="9">
        <v>249</v>
      </c>
      <c r="J24" s="9">
        <v>418</v>
      </c>
      <c r="K24" s="9">
        <v>0</v>
      </c>
      <c r="L24" s="9">
        <v>0</v>
      </c>
      <c r="M24" s="9">
        <v>1339.1221999999998</v>
      </c>
      <c r="N24" s="9">
        <v>0</v>
      </c>
      <c r="O24" s="54">
        <f>'[6]Panen Jagung,ubi'!L24*6.036</f>
        <v>0</v>
      </c>
      <c r="P24" s="54">
        <f>'[6]Panen Jagung,ubi'!M24*26.49</f>
        <v>127.15199999999999</v>
      </c>
      <c r="Q24" s="54">
        <f>'[6]Panen Jagung,ubi'!N24*23.67</f>
        <v>0</v>
      </c>
      <c r="R24" s="52">
        <f>'Panen Jagung,ubi'!U24*6.413</f>
        <v>0</v>
      </c>
      <c r="S24" s="52">
        <f>'Panen Jagung,ubi'!V24*30.688</f>
        <v>444.976</v>
      </c>
      <c r="T24" s="52">
        <f>'Panen Jagung,ubi'!W24*22.587</f>
        <v>0</v>
      </c>
    </row>
    <row r="25" spans="1:20" ht="20.100000000000001" customHeight="1" x14ac:dyDescent="0.3">
      <c r="A25" s="10">
        <v>18</v>
      </c>
      <c r="B25" s="88" t="s">
        <v>1</v>
      </c>
      <c r="C25" s="88"/>
      <c r="D25" s="88"/>
      <c r="E25" s="88"/>
      <c r="F25" s="9">
        <v>14988</v>
      </c>
      <c r="G25" s="39">
        <v>641</v>
      </c>
      <c r="H25" s="44" t="s">
        <v>59</v>
      </c>
      <c r="I25" s="9">
        <v>1011</v>
      </c>
      <c r="J25" s="9">
        <v>641</v>
      </c>
      <c r="K25" s="9">
        <v>0</v>
      </c>
      <c r="L25" s="9">
        <v>3441.3083000000006</v>
      </c>
      <c r="M25" s="9">
        <v>0</v>
      </c>
      <c r="N25" s="9">
        <v>0</v>
      </c>
      <c r="O25" s="54">
        <f>'[6]Panen Jagung,ubi'!L25*6.036</f>
        <v>756.9144</v>
      </c>
      <c r="P25" s="54">
        <f>'[6]Panen Jagung,ubi'!M25*26.49</f>
        <v>0</v>
      </c>
      <c r="Q25" s="54">
        <f>'[6]Panen Jagung,ubi'!N25*23.67</f>
        <v>0</v>
      </c>
      <c r="R25" s="52">
        <f>'Panen Jagung,ubi'!U25*6.413</f>
        <v>2054.7251999999999</v>
      </c>
      <c r="S25" s="52">
        <f>'Panen Jagung,ubi'!V25*30.688</f>
        <v>30.687999999999999</v>
      </c>
      <c r="T25" s="52">
        <f>'Panen Jagung,ubi'!W25*22.587</f>
        <v>18.069600000000001</v>
      </c>
    </row>
    <row r="26" spans="1:20" ht="20.100000000000001" customHeight="1" x14ac:dyDescent="0.3">
      <c r="A26" s="89" t="s">
        <v>0</v>
      </c>
      <c r="B26" s="89"/>
      <c r="C26" s="89"/>
      <c r="D26" s="89"/>
      <c r="E26" s="89"/>
      <c r="F26" s="9">
        <f>SUM(F8:F25)</f>
        <v>22231</v>
      </c>
      <c r="G26" s="9">
        <f t="shared" ref="G26:K26" si="0">SUM(G8:G25)</f>
        <v>12724</v>
      </c>
      <c r="H26" s="9">
        <f t="shared" si="0"/>
        <v>1187</v>
      </c>
      <c r="I26" s="9">
        <f t="shared" si="0"/>
        <v>8024</v>
      </c>
      <c r="J26" s="9">
        <f t="shared" si="0"/>
        <v>13712</v>
      </c>
      <c r="K26" s="9">
        <f t="shared" si="0"/>
        <v>1431.3920000000001</v>
      </c>
      <c r="L26" s="9">
        <v>9115.2036000000007</v>
      </c>
      <c r="M26" s="9">
        <v>23624.809699999998</v>
      </c>
      <c r="N26" s="44">
        <v>2082.8808000000004</v>
      </c>
      <c r="O26" s="9">
        <f t="shared" ref="O26:T26" si="1">SUM(O8:O25)</f>
        <v>3526.2311999999997</v>
      </c>
      <c r="P26" s="44">
        <f t="shared" si="1"/>
        <v>19403.924999999996</v>
      </c>
      <c r="Q26" s="9">
        <f t="shared" si="1"/>
        <v>3900.8160000000003</v>
      </c>
      <c r="R26" s="52">
        <f t="shared" si="1"/>
        <v>17355.501899999999</v>
      </c>
      <c r="S26" s="52">
        <f t="shared" si="1"/>
        <v>29629.263999999999</v>
      </c>
      <c r="T26" s="52">
        <f t="shared" si="1"/>
        <v>2373.8936999999996</v>
      </c>
    </row>
    <row r="27" spans="1:20" ht="15" x14ac:dyDescent="0.3">
      <c r="A27" s="14" t="s">
        <v>86</v>
      </c>
      <c r="B27" s="7"/>
      <c r="C27" s="7"/>
      <c r="D27" s="7"/>
      <c r="E27" s="7"/>
      <c r="F27" s="11"/>
      <c r="G27" s="11"/>
      <c r="H27" s="11"/>
      <c r="I27" s="11"/>
      <c r="J27" s="11"/>
      <c r="K27" s="11"/>
    </row>
  </sheetData>
  <mergeCells count="31">
    <mergeCell ref="F5:T5"/>
    <mergeCell ref="B25:E25"/>
    <mergeCell ref="A26:E26"/>
    <mergeCell ref="B19:E19"/>
    <mergeCell ref="B20:E20"/>
    <mergeCell ref="B21:E21"/>
    <mergeCell ref="B22:E22"/>
    <mergeCell ref="B23:E23"/>
    <mergeCell ref="B24:E24"/>
    <mergeCell ref="B5:E7"/>
    <mergeCell ref="F6:H6"/>
    <mergeCell ref="I6:K6"/>
    <mergeCell ref="L6:N6"/>
    <mergeCell ref="O6:Q6"/>
    <mergeCell ref="R6:T6"/>
    <mergeCell ref="A1:T1"/>
    <mergeCell ref="A2:T2"/>
    <mergeCell ref="A3:T3"/>
    <mergeCell ref="A4:N4"/>
    <mergeCell ref="B18:E18"/>
    <mergeCell ref="B8:E8"/>
    <mergeCell ref="B9:E9"/>
    <mergeCell ref="B10:E10"/>
    <mergeCell ref="B11:E11"/>
    <mergeCell ref="B12:E12"/>
    <mergeCell ref="B13:E13"/>
    <mergeCell ref="B14:E14"/>
    <mergeCell ref="B15:E15"/>
    <mergeCell ref="B16:E16"/>
    <mergeCell ref="B17:E17"/>
    <mergeCell ref="A5:A7"/>
  </mergeCells>
  <printOptions horizontalCentered="1" verticalCentered="1"/>
  <pageMargins left="0.6" right="0.25" top="0.75" bottom="0.75" header="0.3" footer="0.3"/>
  <pageSetup paperSize="9" scale="87" orientation="landscape" horizontalDpi="4294967293" verticalDpi="4294967293" r:id="rId1"/>
  <headerFooter>
    <oddFooter>&amp;R&amp;"Arial,Regular"&amp;12VI - 16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5</vt:i4>
      </vt:variant>
    </vt:vector>
  </HeadingPairs>
  <TitlesOfParts>
    <vt:vector size="24" baseType="lpstr">
      <vt:lpstr>L Tanam Padi</vt:lpstr>
      <vt:lpstr>L Panen Padi</vt:lpstr>
      <vt:lpstr>J Produksi Padi</vt:lpstr>
      <vt:lpstr>J Luas Tanam Padi</vt:lpstr>
      <vt:lpstr>J Luas Panen Padi</vt:lpstr>
      <vt:lpstr>J. Produksi</vt:lpstr>
      <vt:lpstr>Puso</vt:lpstr>
      <vt:lpstr>Panen Jagung,ubi</vt:lpstr>
      <vt:lpstr>Produksi Jagung,ubi</vt:lpstr>
      <vt:lpstr>Panen Kacang</vt:lpstr>
      <vt:lpstr>Produksi Kacang</vt:lpstr>
      <vt:lpstr>Panen Buah </vt:lpstr>
      <vt:lpstr>Produksi Buah</vt:lpstr>
      <vt:lpstr>Panen Duku dll</vt:lpstr>
      <vt:lpstr>Produksi Duku dll</vt:lpstr>
      <vt:lpstr>Panen Sayuran 1</vt:lpstr>
      <vt:lpstr>Produksi Sayuran 1</vt:lpstr>
      <vt:lpstr>Panen Sayuran 2</vt:lpstr>
      <vt:lpstr>Produksi Sayuran 2</vt:lpstr>
      <vt:lpstr>'J Produksi Padi'!Print_Area</vt:lpstr>
      <vt:lpstr>'Panen Sayuran 1'!Print_Area</vt:lpstr>
      <vt:lpstr>'Panen Sayuran 2'!Print_Area</vt:lpstr>
      <vt:lpstr>'Produksi Buah'!Print_Area</vt:lpstr>
      <vt:lpstr>Puso!Print_Area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yoga 300</dc:creator>
  <cp:lastModifiedBy>OutDream</cp:lastModifiedBy>
  <cp:lastPrinted>2023-02-09T07:06:59Z</cp:lastPrinted>
  <dcterms:created xsi:type="dcterms:W3CDTF">2016-03-01T06:31:42Z</dcterms:created>
  <dcterms:modified xsi:type="dcterms:W3CDTF">2023-11-04T17:52:28Z</dcterms:modified>
</cp:coreProperties>
</file>